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6.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G:\My Drive\1 CS OFFICE\GUPTA GOEL &amp; KHANNA\INFONATIVE\BSE\1. FILINGS\8 Shareholding Pattern\2. For half year 30.09.2025\"/>
    </mc:Choice>
  </mc:AlternateContent>
  <bookViews>
    <workbookView xWindow="-120" yWindow="-120" windowWidth="20736" windowHeight="11160" tabRatio="829" activeTab="5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5" i="34" l="1"/>
  <c r="O15" i="34"/>
  <c r="Q15" i="34" s="1"/>
  <c r="M15" i="34"/>
  <c r="AF15" i="34" s="1"/>
  <c r="Z15" i="34" l="1"/>
  <c r="W15" i="34"/>
  <c r="T16" i="28" l="1"/>
  <c r="M16" i="28"/>
  <c r="O16" i="28" s="1"/>
  <c r="K16" i="28"/>
  <c r="AE16" i="28" s="1"/>
  <c r="T15" i="28"/>
  <c r="M15" i="28"/>
  <c r="O15" i="28" s="1"/>
  <c r="K15" i="28"/>
  <c r="AE15" i="28" s="1"/>
  <c r="X16" i="28" l="1"/>
  <c r="X15" i="28"/>
  <c r="U16" i="28"/>
  <c r="U15" i="28"/>
  <c r="AE17" i="2" l="1"/>
  <c r="AF17" i="2" s="1"/>
  <c r="AD17" i="2"/>
  <c r="AB17" i="2"/>
  <c r="Z17" i="2"/>
  <c r="T17" i="2"/>
  <c r="M17" i="2"/>
  <c r="O17" i="2" s="1"/>
  <c r="K17" i="2"/>
  <c r="AK17" i="2" s="1"/>
  <c r="AE16" i="2"/>
  <c r="AF16" i="2" s="1"/>
  <c r="AD16" i="2"/>
  <c r="AB16" i="2"/>
  <c r="Z16" i="2"/>
  <c r="T16" i="2"/>
  <c r="M16" i="2"/>
  <c r="O16" i="2" s="1"/>
  <c r="K16" i="2"/>
  <c r="AK16" i="2" s="1"/>
  <c r="AE15" i="2"/>
  <c r="AF15" i="2" s="1"/>
  <c r="AD15" i="2"/>
  <c r="AB15" i="2"/>
  <c r="Z15" i="2"/>
  <c r="T15" i="2"/>
  <c r="M15" i="2"/>
  <c r="O15" i="2" s="1"/>
  <c r="K15" i="2"/>
  <c r="AK15" i="2" s="1"/>
  <c r="X17" i="2" l="1"/>
  <c r="X16" i="2"/>
  <c r="X15" i="2"/>
  <c r="U17" i="2"/>
  <c r="U16" i="2"/>
  <c r="U15" i="2"/>
  <c r="X13" i="38"/>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19" i="2"/>
  <c r="T13" i="2"/>
  <c r="T14" i="1" l="1"/>
  <c r="M13" i="6"/>
  <c r="M13" i="3"/>
  <c r="U32" i="34" l="1"/>
  <c r="U54" i="34"/>
  <c r="U53" i="34"/>
  <c r="U52" i="34"/>
  <c r="U51" i="34"/>
  <c r="U50" i="34"/>
  <c r="U49" i="34"/>
  <c r="U48" i="34"/>
  <c r="U47" i="34"/>
  <c r="U46" i="34"/>
  <c r="U45" i="34"/>
  <c r="U44" i="34"/>
  <c r="U43" i="34"/>
  <c r="U42" i="34"/>
  <c r="U41" i="34"/>
  <c r="U40" i="34"/>
  <c r="U39" i="34"/>
  <c r="U38" i="34"/>
  <c r="U37" i="34"/>
  <c r="U36" i="34"/>
  <c r="U35" i="34"/>
  <c r="U34" i="34"/>
  <c r="U33" i="34"/>
  <c r="U31" i="34"/>
  <c r="U30" i="59"/>
  <c r="U43" i="59"/>
  <c r="U42" i="59"/>
  <c r="U41" i="59"/>
  <c r="U40" i="59"/>
  <c r="U39" i="59"/>
  <c r="U38" i="59"/>
  <c r="U37" i="59"/>
  <c r="U36" i="59"/>
  <c r="U35" i="59"/>
  <c r="U34" i="59"/>
  <c r="U33" i="59"/>
  <c r="U32" i="59"/>
  <c r="U31" i="59"/>
  <c r="U43" i="24"/>
  <c r="U42" i="24"/>
  <c r="U41" i="24"/>
  <c r="U40" i="24"/>
  <c r="U39" i="24"/>
  <c r="U38" i="24"/>
  <c r="U37" i="24"/>
  <c r="U36" i="24"/>
  <c r="U35" i="24"/>
  <c r="U34" i="24"/>
  <c r="U33" i="24"/>
  <c r="U32" i="24"/>
  <c r="U31" i="24"/>
  <c r="U30" i="24"/>
  <c r="T31"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8" i="28"/>
  <c r="T18" i="28"/>
  <c r="S18"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19" i="2"/>
  <c r="AC19" i="2"/>
  <c r="AA19" i="2"/>
  <c r="Y19"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19" i="2"/>
  <c r="J17" i="34"/>
  <c r="F54" i="34"/>
  <c r="F53" i="34"/>
  <c r="F52" i="34"/>
  <c r="F51" i="34"/>
  <c r="F50" i="34"/>
  <c r="F49" i="34"/>
  <c r="F48" i="34"/>
  <c r="F47" i="34"/>
  <c r="F46" i="34"/>
  <c r="F45" i="34"/>
  <c r="F44" i="34"/>
  <c r="F43" i="34"/>
  <c r="F42" i="34"/>
  <c r="F41" i="34"/>
  <c r="F40" i="34"/>
  <c r="F39" i="34"/>
  <c r="F38" i="34"/>
  <c r="F37" i="34"/>
  <c r="F36" i="34"/>
  <c r="F35" i="34"/>
  <c r="F34" i="34"/>
  <c r="F33" i="34"/>
  <c r="F32" i="34"/>
  <c r="F31" i="34"/>
  <c r="F43" i="24"/>
  <c r="F42" i="24"/>
  <c r="F41" i="24"/>
  <c r="F40" i="2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4" i="34"/>
  <c r="Y54" i="34"/>
  <c r="T54" i="34"/>
  <c r="S54" i="34"/>
  <c r="P54" i="34"/>
  <c r="L54" i="34"/>
  <c r="K54" i="34"/>
  <c r="J54" i="34"/>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4" i="34"/>
  <c r="Y34" i="34"/>
  <c r="T34" i="34"/>
  <c r="S34" i="34"/>
  <c r="P34" i="34"/>
  <c r="L34" i="34"/>
  <c r="K34" i="34"/>
  <c r="J34" i="34"/>
  <c r="AA33" i="34"/>
  <c r="Y33" i="34"/>
  <c r="T33" i="34"/>
  <c r="S33" i="34"/>
  <c r="P33" i="34"/>
  <c r="L33" i="34"/>
  <c r="K33" i="34"/>
  <c r="J33" i="34"/>
  <c r="AA32" i="34"/>
  <c r="Y32" i="34"/>
  <c r="T32" i="34"/>
  <c r="S32" i="34"/>
  <c r="P32" i="34"/>
  <c r="L32" i="34"/>
  <c r="K32" i="34"/>
  <c r="J32" i="34"/>
  <c r="AA31" i="34"/>
  <c r="Y31" i="34"/>
  <c r="T31" i="34"/>
  <c r="S31" i="34"/>
  <c r="P31" i="34"/>
  <c r="L31" i="34"/>
  <c r="K31" i="34"/>
  <c r="J31" i="34"/>
  <c r="I54" i="34"/>
  <c r="I53" i="34"/>
  <c r="I52" i="34"/>
  <c r="I51" i="34"/>
  <c r="I50" i="34"/>
  <c r="I49" i="34"/>
  <c r="I48" i="34"/>
  <c r="I47" i="34"/>
  <c r="I46" i="34"/>
  <c r="I45" i="34"/>
  <c r="I44" i="34"/>
  <c r="I43" i="34"/>
  <c r="I42" i="34"/>
  <c r="I41" i="34"/>
  <c r="I40" i="34"/>
  <c r="I39" i="34"/>
  <c r="I38" i="34"/>
  <c r="I37" i="34"/>
  <c r="I36" i="34"/>
  <c r="I35" i="34"/>
  <c r="I34" i="34"/>
  <c r="I33" i="34"/>
  <c r="I32" i="34"/>
  <c r="I31" i="34"/>
  <c r="AA43" i="24"/>
  <c r="Y43" i="24"/>
  <c r="T43" i="24"/>
  <c r="S43" i="24"/>
  <c r="P43" i="24"/>
  <c r="L43" i="24"/>
  <c r="K43" i="24"/>
  <c r="J43" i="24"/>
  <c r="I43" i="24"/>
  <c r="AA42" i="24"/>
  <c r="Y42" i="24"/>
  <c r="T42" i="24"/>
  <c r="S42" i="24"/>
  <c r="P42" i="24"/>
  <c r="L42" i="24"/>
  <c r="K42" i="24"/>
  <c r="J42" i="24"/>
  <c r="I42" i="24"/>
  <c r="AA41" i="24"/>
  <c r="Y41" i="24"/>
  <c r="T41" i="24"/>
  <c r="S41" i="24"/>
  <c r="P41" i="24"/>
  <c r="L41" i="24"/>
  <c r="K41" i="24"/>
  <c r="J41" i="24"/>
  <c r="I41" i="24"/>
  <c r="AA40" i="24"/>
  <c r="Y40" i="24"/>
  <c r="T40" i="24"/>
  <c r="S40" i="24"/>
  <c r="P40" i="24"/>
  <c r="L40" i="24"/>
  <c r="K40" i="24"/>
  <c r="J40" i="24"/>
  <c r="I40" i="2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8" i="28"/>
  <c r="AB18" i="28"/>
  <c r="AA18"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R16" i="66"/>
  <c r="Q16" i="66"/>
  <c r="O16" i="66"/>
  <c r="N16" i="66"/>
  <c r="M16" i="66"/>
  <c r="K16" i="66"/>
  <c r="J16" i="66"/>
  <c r="I16" i="66"/>
  <c r="H16" i="66"/>
  <c r="X13" i="66"/>
  <c r="M13" i="66"/>
  <c r="O13" i="66" s="1"/>
  <c r="P13" i="66" s="1"/>
  <c r="K13" i="66"/>
  <c r="Y16" i="65"/>
  <c r="W16" i="65"/>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E13" i="69"/>
  <c r="AF13" i="69" s="1"/>
  <c r="AE13" i="68"/>
  <c r="AF13" i="68"/>
  <c r="AF13" i="67"/>
  <c r="X16" i="66"/>
  <c r="AE13" i="66"/>
  <c r="AF13" i="66"/>
  <c r="AF13" i="65"/>
  <c r="AE13" i="65"/>
  <c r="X16" i="65"/>
  <c r="AE13" i="64"/>
  <c r="AF13" i="64" s="1"/>
  <c r="AE13" i="63"/>
  <c r="AF13" i="63" s="1"/>
  <c r="AE13" i="61"/>
  <c r="AF13" i="61" s="1"/>
  <c r="AE13" i="60"/>
  <c r="AF13" i="60" s="1"/>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4" i="34" l="1"/>
  <c r="Z53" i="34"/>
  <c r="Z52" i="34"/>
  <c r="Z51" i="34"/>
  <c r="Z50" i="34"/>
  <c r="Z49" i="34"/>
  <c r="Z48" i="34"/>
  <c r="Z47" i="34"/>
  <c r="Z46" i="34"/>
  <c r="Z45" i="34"/>
  <c r="Z44" i="34"/>
  <c r="Z43" i="34"/>
  <c r="Z42" i="34"/>
  <c r="Z41" i="34"/>
  <c r="Z40" i="34"/>
  <c r="Z39" i="34"/>
  <c r="Z38" i="34"/>
  <c r="Z37" i="34"/>
  <c r="Z36" i="34"/>
  <c r="Z35" i="34"/>
  <c r="Z34" i="34"/>
  <c r="Z33" i="34"/>
  <c r="Z32" i="34"/>
  <c r="Z31" i="34"/>
  <c r="Z40" i="24"/>
  <c r="Z36" i="24"/>
  <c r="Z32" i="24"/>
  <c r="Z43" i="24"/>
  <c r="Z39" i="24"/>
  <c r="Z35" i="24"/>
  <c r="Z31" i="24"/>
  <c r="Z41" i="24"/>
  <c r="Z37" i="24"/>
  <c r="Z42" i="24"/>
  <c r="Z38" i="24"/>
  <c r="Z34" i="24"/>
  <c r="Z30" i="24"/>
  <c r="Z33" i="24"/>
  <c r="Z13" i="3"/>
  <c r="AD13" i="32"/>
  <c r="Y16" i="21" l="1"/>
  <c r="I17" i="34" l="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51" i="34" l="1"/>
  <c r="O47" i="34"/>
  <c r="O43" i="34"/>
  <c r="O39" i="34"/>
  <c r="O35" i="34"/>
  <c r="O31" i="34"/>
  <c r="O52" i="34"/>
  <c r="O44" i="34"/>
  <c r="O54" i="34"/>
  <c r="O50" i="34"/>
  <c r="O46" i="34"/>
  <c r="O42" i="34"/>
  <c r="O38" i="34"/>
  <c r="O34" i="34"/>
  <c r="O36" i="34"/>
  <c r="O53" i="34"/>
  <c r="O49" i="34"/>
  <c r="O45" i="34"/>
  <c r="O41" i="34"/>
  <c r="O37" i="34"/>
  <c r="O33" i="34"/>
  <c r="O48" i="34"/>
  <c r="O40" i="34"/>
  <c r="O32" i="34"/>
  <c r="O42" i="24"/>
  <c r="O40" i="24"/>
  <c r="O38" i="24"/>
  <c r="O36" i="24"/>
  <c r="O34" i="24"/>
  <c r="O32" i="24"/>
  <c r="O30" i="24"/>
  <c r="O43" i="24"/>
  <c r="O41" i="24"/>
  <c r="O39" i="24"/>
  <c r="O37" i="24"/>
  <c r="O35" i="24"/>
  <c r="O33"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AF13" i="24" s="1"/>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E13" i="25"/>
  <c r="AE13" i="33"/>
  <c r="AE13" i="20"/>
  <c r="AE13" i="19"/>
  <c r="AE13" i="31"/>
  <c r="AE13" i="22"/>
  <c r="AE13" i="21"/>
  <c r="AE13" i="38"/>
  <c r="W13" i="34"/>
  <c r="W45" i="34" s="1"/>
  <c r="AF13" i="34"/>
  <c r="AE13" i="28"/>
  <c r="W37" i="34"/>
  <c r="W52" i="34"/>
  <c r="W44" i="34"/>
  <c r="W31" i="34"/>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4" i="34"/>
  <c r="M53" i="34"/>
  <c r="M52" i="34"/>
  <c r="M51" i="34"/>
  <c r="M50" i="34"/>
  <c r="M49" i="34"/>
  <c r="M48" i="34"/>
  <c r="M47" i="34"/>
  <c r="M46" i="34"/>
  <c r="M45" i="34"/>
  <c r="M44" i="34"/>
  <c r="M43" i="34"/>
  <c r="M42" i="34"/>
  <c r="M41" i="34"/>
  <c r="M40" i="34"/>
  <c r="M39" i="34"/>
  <c r="M38" i="34"/>
  <c r="M37" i="34"/>
  <c r="M36" i="34"/>
  <c r="M35" i="34"/>
  <c r="M34" i="34"/>
  <c r="M33" i="34"/>
  <c r="M32" i="34"/>
  <c r="M31" i="34"/>
  <c r="Q54" i="34"/>
  <c r="Q53" i="34"/>
  <c r="Q52" i="34"/>
  <c r="Q51" i="34"/>
  <c r="Q50" i="34"/>
  <c r="Q49" i="34"/>
  <c r="Q48" i="34"/>
  <c r="Q47" i="34"/>
  <c r="Q46" i="34"/>
  <c r="Q45" i="34"/>
  <c r="Q44" i="34"/>
  <c r="Q43" i="34"/>
  <c r="Q42" i="34"/>
  <c r="Q41" i="34"/>
  <c r="Q40" i="34"/>
  <c r="Q39" i="34"/>
  <c r="Q38" i="34"/>
  <c r="Q37" i="34"/>
  <c r="Q36" i="34"/>
  <c r="Q35" i="34"/>
  <c r="Q34" i="34"/>
  <c r="Q33" i="34"/>
  <c r="Q32" i="34"/>
  <c r="Q31" i="34"/>
  <c r="V54" i="34"/>
  <c r="V53" i="34"/>
  <c r="V52" i="34"/>
  <c r="V51" i="34"/>
  <c r="V50" i="34"/>
  <c r="V49" i="34"/>
  <c r="V48" i="34"/>
  <c r="V47" i="34"/>
  <c r="V46" i="34"/>
  <c r="V45" i="34"/>
  <c r="V44" i="34"/>
  <c r="V43" i="34"/>
  <c r="V42" i="34"/>
  <c r="V41" i="34"/>
  <c r="V40" i="34"/>
  <c r="V39" i="34"/>
  <c r="V38" i="34"/>
  <c r="V37" i="34"/>
  <c r="V36" i="34"/>
  <c r="V35" i="34"/>
  <c r="V34" i="34"/>
  <c r="V33" i="34"/>
  <c r="V32" i="34"/>
  <c r="V31" i="34"/>
  <c r="V43" i="24"/>
  <c r="V39" i="24"/>
  <c r="V35" i="24"/>
  <c r="V31" i="24"/>
  <c r="V32" i="24"/>
  <c r="V42" i="24"/>
  <c r="V38" i="24"/>
  <c r="V34" i="24"/>
  <c r="V30" i="24"/>
  <c r="V40" i="24"/>
  <c r="V41" i="24"/>
  <c r="V37" i="24"/>
  <c r="V33" i="24"/>
  <c r="V36" i="24"/>
  <c r="M43" i="24"/>
  <c r="M39" i="24"/>
  <c r="M35" i="24"/>
  <c r="M31" i="24"/>
  <c r="M32" i="24"/>
  <c r="M42" i="24"/>
  <c r="M38" i="24"/>
  <c r="M34" i="24"/>
  <c r="M30" i="24"/>
  <c r="M40" i="24"/>
  <c r="M41" i="24"/>
  <c r="M37" i="24"/>
  <c r="M33" i="24"/>
  <c r="M36" i="24"/>
  <c r="R13" i="24"/>
  <c r="Q43" i="24"/>
  <c r="Q39" i="24"/>
  <c r="Q35" i="24"/>
  <c r="Q31" i="24"/>
  <c r="Q30" i="24"/>
  <c r="Q36" i="24"/>
  <c r="Q42" i="24"/>
  <c r="Q38" i="24"/>
  <c r="Q34" i="24"/>
  <c r="Q32" i="24"/>
  <c r="Q41" i="24"/>
  <c r="Q37" i="24"/>
  <c r="Q33" i="24"/>
  <c r="Q40"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54" i="34" l="1"/>
  <c r="W50" i="34"/>
  <c r="W35" i="34"/>
  <c r="W51" i="34"/>
  <c r="W33" i="34"/>
  <c r="W47" i="34"/>
  <c r="W36" i="34"/>
  <c r="W41" i="34"/>
  <c r="W39" i="34"/>
  <c r="W46" i="34"/>
  <c r="W48" i="34"/>
  <c r="W49" i="34"/>
  <c r="W32" i="34"/>
  <c r="W53" i="34"/>
  <c r="AE13" i="18"/>
  <c r="AK13" i="14"/>
  <c r="AK13" i="11"/>
  <c r="AK13" i="10"/>
  <c r="AK13" i="6"/>
  <c r="W42" i="34"/>
  <c r="W43" i="34"/>
  <c r="W38" i="34"/>
  <c r="W40" i="34"/>
  <c r="W34" i="34"/>
  <c r="AG13" i="24"/>
  <c r="AE13" i="17"/>
  <c r="U13" i="16"/>
  <c r="AE13" i="16"/>
  <c r="W41" i="24"/>
  <c r="W37" i="24"/>
  <c r="W33" i="24"/>
  <c r="W43" i="24"/>
  <c r="W35" i="24"/>
  <c r="W42" i="24"/>
  <c r="W34" i="24"/>
  <c r="W40" i="24"/>
  <c r="W36" i="24"/>
  <c r="W32" i="24"/>
  <c r="W39" i="24"/>
  <c r="W31" i="24"/>
  <c r="W38"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K17" i="34"/>
  <c r="J3" i="34"/>
  <c r="X16" i="25"/>
  <c r="N13" i="5"/>
  <c r="X13" i="5"/>
  <c r="V13" i="3"/>
  <c r="L13" i="4"/>
  <c r="V13" i="4"/>
  <c r="M17" i="34" l="1"/>
  <c r="AG13" i="34" s="1"/>
  <c r="M3" i="34"/>
  <c r="AG17" i="44"/>
  <c r="W17" i="44"/>
  <c r="R17" i="44"/>
  <c r="Q17" i="44"/>
  <c r="N17" i="44"/>
  <c r="M17" i="44"/>
  <c r="AG16" i="44"/>
  <c r="W16" i="44"/>
  <c r="R16" i="44"/>
  <c r="Q16" i="44"/>
  <c r="N16" i="44"/>
  <c r="M16" i="44"/>
  <c r="AH77" i="1" l="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8" i="28"/>
  <c r="W18" i="28"/>
  <c r="R18" i="28"/>
  <c r="Q18" i="28"/>
  <c r="O18" i="28"/>
  <c r="N18" i="28"/>
  <c r="M18" i="28"/>
  <c r="J18" i="28"/>
  <c r="I18" i="28"/>
  <c r="H18"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19" i="2"/>
  <c r="AE19" i="2"/>
  <c r="AF14" i="1" s="1"/>
  <c r="W19" i="2"/>
  <c r="R19" i="2"/>
  <c r="S14" i="1" s="1"/>
  <c r="Q19" i="2"/>
  <c r="J19" i="2"/>
  <c r="K14" i="1" s="1"/>
  <c r="I19" i="2"/>
  <c r="J14" i="1" s="1"/>
  <c r="K19" i="2"/>
  <c r="AB19" i="2" l="1"/>
  <c r="AL13" i="2"/>
  <c r="AH14" i="1"/>
  <c r="Z19" i="2"/>
  <c r="AD19" i="2"/>
  <c r="Y70" i="1"/>
  <c r="V70" i="1"/>
  <c r="AF18" i="1"/>
  <c r="R14" i="1"/>
  <c r="U14" i="1"/>
  <c r="L14" i="1"/>
  <c r="AC14" i="1" s="1"/>
  <c r="AF19" i="2"/>
  <c r="X14" i="1"/>
  <c r="X19" i="2"/>
  <c r="J16" i="44"/>
  <c r="K77" i="1"/>
  <c r="J15" i="44" s="1"/>
  <c r="L75" i="1"/>
  <c r="J17" i="44"/>
  <c r="L76" i="1"/>
  <c r="V76" i="1" s="1"/>
  <c r="K18" i="28"/>
  <c r="AF13" i="28" s="1"/>
  <c r="AE14" i="1" l="1"/>
  <c r="AA14" i="1"/>
  <c r="AG14" i="1"/>
  <c r="X18" i="28"/>
  <c r="U17" i="44"/>
  <c r="Y75" i="1"/>
  <c r="X16" i="44" s="1"/>
  <c r="V75" i="1"/>
  <c r="U16" i="44" s="1"/>
  <c r="AF26" i="1"/>
  <c r="Y14" i="1"/>
  <c r="K17" i="44"/>
  <c r="Y76" i="1"/>
  <c r="X17" i="44" s="1"/>
  <c r="K16" i="44"/>
  <c r="L77" i="1"/>
  <c r="V77" i="1" s="1"/>
  <c r="O19"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19" i="2"/>
  <c r="O14" i="1" s="1"/>
  <c r="M19" i="2"/>
  <c r="N14" i="1" s="1"/>
  <c r="H19"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5" i="34" s="1"/>
  <c r="P17" i="2" l="1"/>
  <c r="P15" i="28"/>
  <c r="P16" i="28"/>
  <c r="P15" i="2"/>
  <c r="P16" i="2"/>
  <c r="R16" i="15"/>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6" i="71"/>
  <c r="P16" i="53"/>
  <c r="P16" i="31"/>
  <c r="P16" i="22"/>
  <c r="P16" i="21"/>
  <c r="P16" i="20"/>
  <c r="P16" i="18"/>
  <c r="P16" i="17"/>
  <c r="P16" i="19"/>
  <c r="P16" i="25"/>
  <c r="P18" i="28"/>
  <c r="P16" i="33"/>
  <c r="P16" i="26"/>
  <c r="P16" i="23"/>
  <c r="Q18" i="1"/>
  <c r="P19"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4" i="34" l="1"/>
  <c r="R51" i="34"/>
  <c r="R46" i="34"/>
  <c r="R42" i="34"/>
  <c r="R38" i="34"/>
  <c r="R34" i="34"/>
  <c r="R44" i="34"/>
  <c r="R32" i="34"/>
  <c r="R47" i="34"/>
  <c r="R31" i="34"/>
  <c r="R53" i="34"/>
  <c r="R49" i="34"/>
  <c r="R45" i="34"/>
  <c r="R41" i="34"/>
  <c r="R37" i="34"/>
  <c r="R33" i="34"/>
  <c r="R52" i="34"/>
  <c r="R48" i="34"/>
  <c r="R40" i="34"/>
  <c r="R36" i="34"/>
  <c r="R50" i="34"/>
  <c r="R43" i="34"/>
  <c r="R35" i="34"/>
  <c r="R39" i="34"/>
  <c r="R30" i="24"/>
  <c r="R33" i="24"/>
  <c r="R43" i="24"/>
  <c r="R42" i="24"/>
  <c r="R35" i="24"/>
  <c r="R40" i="24"/>
  <c r="R39" i="24"/>
  <c r="R38" i="24"/>
  <c r="R41" i="24"/>
  <c r="R36" i="24"/>
  <c r="R31" i="24"/>
  <c r="R34" i="24"/>
  <c r="R37" i="24"/>
  <c r="R32"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5" i="34" l="1"/>
  <c r="N15" i="34"/>
  <c r="L16" i="28"/>
  <c r="V16" i="28"/>
  <c r="V15" i="28"/>
  <c r="L15" i="28"/>
  <c r="L17" i="2"/>
  <c r="V17" i="2"/>
  <c r="V16" i="2"/>
  <c r="L16" i="2"/>
  <c r="V15" i="2"/>
  <c r="L15" i="2"/>
  <c r="V16" i="71"/>
  <c r="V16" i="69"/>
  <c r="V16" i="70"/>
  <c r="V16" i="68"/>
  <c r="V16" i="26"/>
  <c r="V18"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6" i="71"/>
  <c r="L16" i="62"/>
  <c r="L16" i="60"/>
  <c r="L16" i="58"/>
  <c r="L16" i="54"/>
  <c r="L16" i="68"/>
  <c r="L16" i="63"/>
  <c r="L16" i="57"/>
  <c r="L16" i="64"/>
  <c r="L16" i="53"/>
  <c r="L16" i="20"/>
  <c r="L16" i="22"/>
  <c r="L16" i="25"/>
  <c r="L16" i="17"/>
  <c r="L18" i="28"/>
  <c r="L16" i="26"/>
  <c r="L16" i="18"/>
  <c r="L16" i="21"/>
  <c r="L16" i="19"/>
  <c r="L16" i="33"/>
  <c r="L16" i="31"/>
  <c r="L16" i="23"/>
  <c r="L19" i="2"/>
  <c r="W14" i="1"/>
  <c r="M18" i="1"/>
  <c r="V19"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16" i="59"/>
  <c r="U16" i="24"/>
  <c r="X52" i="34"/>
  <c r="X43" i="34"/>
  <c r="X35" i="34"/>
  <c r="X48" i="34"/>
  <c r="X44" i="34"/>
  <c r="X36" i="34"/>
  <c r="X51" i="34"/>
  <c r="X42" i="34"/>
  <c r="X33" i="34"/>
  <c r="X47" i="34"/>
  <c r="X41" i="34"/>
  <c r="X34" i="34"/>
  <c r="X50" i="34"/>
  <c r="X39" i="34"/>
  <c r="X31" i="34"/>
  <c r="X46" i="34"/>
  <c r="X40" i="34"/>
  <c r="X32" i="34"/>
  <c r="X54" i="34"/>
  <c r="X53" i="34"/>
  <c r="X37" i="34"/>
  <c r="X49" i="34"/>
  <c r="X45" i="34"/>
  <c r="X38" i="34"/>
  <c r="O17" i="34"/>
  <c r="N53" i="34"/>
  <c r="N49" i="34"/>
  <c r="N45" i="34"/>
  <c r="N41" i="34"/>
  <c r="N37" i="34"/>
  <c r="N33" i="34"/>
  <c r="W17" i="34"/>
  <c r="N52" i="34"/>
  <c r="N48" i="34"/>
  <c r="N44" i="34"/>
  <c r="N40" i="34"/>
  <c r="N36" i="34"/>
  <c r="N32" i="34"/>
  <c r="Q17" i="34"/>
  <c r="N51" i="34"/>
  <c r="N47" i="34"/>
  <c r="N43" i="34"/>
  <c r="N39" i="34"/>
  <c r="N35" i="34"/>
  <c r="N31" i="34"/>
  <c r="N54" i="34"/>
  <c r="N50" i="34"/>
  <c r="N46" i="34"/>
  <c r="N42" i="34"/>
  <c r="N38" i="34"/>
  <c r="N34" i="34"/>
  <c r="W16" i="24"/>
  <c r="N42" i="24"/>
  <c r="N31" i="24"/>
  <c r="N39" i="24"/>
  <c r="N43" i="24"/>
  <c r="N38" i="24"/>
  <c r="N41" i="24"/>
  <c r="N40" i="24"/>
  <c r="N35" i="24"/>
  <c r="N34" i="24"/>
  <c r="N37" i="24"/>
  <c r="N36" i="24"/>
  <c r="N30" i="24"/>
  <c r="N33" i="24"/>
  <c r="N32" i="24"/>
  <c r="X34" i="24"/>
  <c r="X37" i="24"/>
  <c r="X36" i="24"/>
  <c r="X30" i="24"/>
  <c r="X33" i="24"/>
  <c r="X32" i="24"/>
  <c r="X42" i="24"/>
  <c r="X31" i="24"/>
  <c r="X39" i="24"/>
  <c r="X43" i="24"/>
  <c r="X38" i="24"/>
  <c r="X41" i="24"/>
  <c r="X40" i="24"/>
  <c r="X35"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D17" i="34"/>
  <c r="AC17" i="34"/>
  <c r="N17" i="34"/>
  <c r="P17" i="34"/>
  <c r="N3" i="34"/>
  <c r="O3" i="34"/>
  <c r="Q3" i="34"/>
  <c r="P3" i="34"/>
  <c r="V3" i="34"/>
  <c r="Y17" i="34"/>
  <c r="Z17" i="34" s="1"/>
  <c r="T17" i="34"/>
  <c r="AA17" i="34"/>
  <c r="S3" i="34"/>
  <c r="Z3" i="34"/>
  <c r="AA3" i="34"/>
  <c r="Y3" i="34"/>
  <c r="V17" i="34"/>
  <c r="T3" i="34"/>
  <c r="S17" i="34"/>
  <c r="R3" i="34"/>
  <c r="R17" i="34"/>
  <c r="V14" i="44"/>
  <c r="H21" i="1" l="1"/>
  <c r="H17" i="1"/>
  <c r="H24" i="1"/>
  <c r="H23" i="1"/>
  <c r="H22" i="1"/>
  <c r="H20" i="1"/>
  <c r="H16" i="1"/>
  <c r="AL1" i="3"/>
  <c r="H14" i="1"/>
  <c r="H15" i="1"/>
  <c r="H25" i="1" l="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<sst xmlns="http://schemas.openxmlformats.org/spreadsheetml/2006/main" count="5144" uniqueCount="931">
  <si>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</si>
  <si>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</si>
  <si>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</si>
  <si>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</si>
  <si>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</si>
  <si>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</si>
  <si>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</si>
  <si>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</si>
  <si>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</si>
  <si>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</si>
  <si>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</si>
  <si>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</si>
  <si>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</si>
  <si>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</si>
  <si>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</si>
  <si>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</si>
  <si>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</si>
  <si>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</si>
  <si>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</si>
  <si>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</si>
  <si>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</si>
  <si>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</si>
  <si>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</si>
  <si>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</si>
  <si>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</si>
  <si>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</si>
  <si>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</si>
  <si>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</si>
  <si>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</si>
  <si>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</si>
  <si>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</si>
  <si>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</si>
  <si>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</si>
  <si>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</si>
  <si>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</si>
  <si>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</si>
  <si>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</si>
  <si>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</si>
  <si>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</si>
  <si>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</si>
  <si>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</si>
  <si>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</si>
  <si>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</si>
  <si>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</si>
  <si>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</si>
  <si>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</si>
  <si>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</si>
  <si>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</si>
  <si>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</si>
  <si>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</si>
  <si>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</si>
  <si>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</si>
  <si>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</si>
  <si>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</si>
  <si>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</si>
  <si>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</si>
  <si>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</si>
  <si>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</si>
  <si>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</si>
  <si>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</si>
  <si>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</si>
  <si>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</si>
  <si>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</si>
  <si>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</si>
  <si>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</si>
  <si>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</si>
  <si>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</si>
  <si>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</si>
  <si>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</si>
  <si>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</si>
  <si>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</si>
  <si>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</si>
  <si>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</si>
  <si>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</si>
  <si>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</si>
  <si>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</si>
  <si>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</si>
  <si>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</si>
  <si>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</si>
  <si>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</si>
  <si>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</si>
  <si>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</si>
  <si>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</si>
  <si>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</si>
  <si>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</si>
  <si>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</si>
  <si>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</si>
  <si>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</si>
  <si>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</si>
  <si>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</si>
  <si>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</si>
  <si>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</si>
  <si>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</si>
  <si>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</si>
  <si>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</si>
  <si>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</si>
  <si>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</si>
  <si>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</si>
  <si>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</si>
  <si>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</si>
  <si>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</si>
  <si>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</si>
  <si>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</si>
  <si>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</si>
  <si>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</si>
  <si>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</si>
  <si>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</si>
  <si>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</si>
  <si>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</si>
  <si>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</si>
  <si>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</si>
  <si>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</si>
  <si>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</si>
  <si>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</si>
  <si>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</si>
  <si>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</si>
  <si>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</si>
  <si>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</si>
  <si>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</si>
  <si>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</si>
  <si>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</si>
  <si>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</si>
  <si>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</si>
  <si>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</si>
  <si>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</si>
  <si>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</si>
  <si>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</si>
  <si>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</si>
  <si>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</si>
  <si>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</si>
  <si>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</si>
  <si>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</si>
  <si>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</si>
  <si>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</si>
  <si>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</si>
  <si>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</si>
  <si>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</si>
  <si>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</si>
  <si>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</si>
  <si>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</si>
  <si>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</si>
  <si>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</si>
  <si>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</si>
  <si>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</si>
  <si>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</si>
  <si>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</si>
  <si>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</si>
  <si>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</si>
  <si>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</si>
  <si>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</si>
  <si>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</si>
  <si>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</si>
  <si>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</si>
  <si>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</si>
  <si>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</si>
  <si>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</si>
  <si>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</si>
  <si>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</si>
  <si>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</si>
  <si>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</si>
  <si>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</si>
  <si>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</si>
  <si>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</si>
  <si>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</si>
  <si>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</si>
  <si>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</si>
  <si>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</si>
  <si>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</si>
  <si>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</si>
  <si>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</si>
  <si>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</si>
  <si>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</si>
  <si>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</si>
  <si>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</si>
  <si>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</si>
  <si>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</si>
  <si>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</si>
  <si>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</si>
  <si>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</si>
  <si>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</si>
  <si>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</si>
  <si>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</si>
  <si>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</si>
  <si>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</si>
  <si>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</si>
  <si>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</si>
  <si>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</si>
  <si>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</si>
  <si>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</si>
  <si>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</si>
  <si>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</si>
  <si>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</si>
  <si>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</si>
  <si>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</si>
  <si>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</si>
  <si>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</si>
  <si>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</si>
  <si>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</si>
  <si>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</si>
  <si>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</si>
  <si>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</si>
  <si>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</si>
  <si>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</si>
  <si>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</si>
  <si>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</si>
  <si>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</si>
  <si>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</si>
  <si>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</si>
  <si>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</si>
  <si>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</si>
  <si>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</si>
  <si>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</si>
  <si>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</si>
  <si>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</si>
  <si>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</si>
  <si>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</si>
  <si>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</si>
  <si>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</si>
  <si>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</si>
  <si>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</si>
  <si>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</si>
  <si>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</si>
  <si>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</si>
  <si>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</si>
  <si>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</si>
  <si>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</si>
  <si>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</si>
  <si>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</si>
  <si>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</si>
  <si>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</si>
  <si>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</si>
  <si>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</si>
  <si>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</si>
  <si>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</si>
  <si>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</si>
  <si>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</si>
  <si>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</si>
  <si>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</si>
  <si>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</si>
  <si>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</si>
  <si>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</si>
  <si>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</si>
  <si>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</si>
  <si>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</si>
  <si>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</si>
  <si>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</si>
  <si>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</si>
  <si>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</si>
  <si>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</si>
  <si>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</si>
  <si>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</si>
  <si>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</si>
  <si>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</si>
  <si>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</si>
  <si>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</si>
  <si>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</si>
  <si>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</si>
  <si>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</si>
  <si>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</si>
  <si>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</si>
  <si>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</si>
  <si>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</si>
  <si>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</si>
  <si>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</si>
  <si>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</si>
  <si>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</si>
  <si>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</si>
  <si>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</si>
  <si>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</si>
  <si>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</si>
  <si>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</si>
  <si>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</si>
  <si>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</si>
  <si>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</si>
  <si>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</si>
  <si>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</si>
  <si>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</si>
  <si>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</si>
  <si>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</si>
  <si>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</si>
  <si>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</si>
  <si>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</si>
  <si>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</si>
  <si>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</si>
  <si>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</si>
  <si>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</si>
  <si>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</si>
  <si>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</si>
  <si>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</si>
  <si>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</si>
  <si>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</si>
  <si>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</si>
  <si>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</si>
  <si>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</si>
  <si>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</si>
  <si>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</si>
  <si>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</si>
  <si>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</si>
  <si>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</si>
  <si>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</si>
  <si>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</si>
  <si>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</si>
  <si>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</si>
  <si>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</si>
  <si>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</si>
  <si>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</si>
  <si>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</si>
  <si>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</si>
  <si>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</si>
  <si>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</si>
  <si>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</si>
  <si>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</si>
  <si>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</si>
  <si>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</si>
  <si>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</si>
  <si>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</si>
  <si>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</si>
  <si>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</si>
  <si>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</si>
  <si>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</si>
  <si>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</si>
  <si>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</si>
  <si>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</si>
  <si>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</si>
  <si>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</si>
  <si>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</si>
  <si>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</si>
  <si>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</si>
  <si>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</si>
  <si>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</si>
  <si>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</si>
  <si>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</si>
  <si>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</si>
  <si>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</si>
  <si>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</si>
  <si>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</si>
  <si>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</si>
  <si>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</si>
  <si>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</si>
  <si>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</si>
  <si>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</si>
  <si>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</si>
  <si>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</si>
  <si>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</si>
  <si>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</si>
  <si>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</si>
  <si>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</si>
  <si>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</si>
  <si>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</si>
  <si>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</si>
  <si>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</si>
  <si>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</si>
  <si>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</si>
  <si>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</si>
  <si>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</si>
  <si>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</si>
  <si>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</si>
  <si>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</si>
  <si>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</si>
  <si>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</si>
  <si>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</si>
  <si>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</si>
  <si>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</si>
  <si>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</si>
  <si>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</si>
  <si>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</si>
  <si>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</si>
  <si>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</si>
  <si>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</si>
  <si>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</si>
  <si>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</si>
  <si>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</si>
  <si>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</si>
  <si>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</si>
  <si>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</si>
  <si>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</si>
  <si>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</si>
  <si>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</si>
  <si>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</si>
  <si>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</si>
  <si>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</si>
  <si>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</si>
  <si>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</si>
  <si>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</si>
  <si>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</si>
  <si>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</si>
  <si>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</si>
  <si>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</si>
  <si>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</si>
  <si>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</si>
  <si>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</si>
  <si>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</si>
  <si>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</si>
  <si>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</si>
  <si>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</si>
  <si>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</si>
  <si>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</si>
  <si>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</si>
  <si>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</si>
  <si>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</si>
  <si>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</si>
  <si>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</si>
  <si>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</si>
  <si>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</si>
  <si>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</si>
  <si>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</si>
  <si>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</si>
  <si>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</si>
  <si>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</si>
  <si>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</si>
  <si>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</si>
  <si>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</si>
  <si>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</si>
  <si>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</si>
  <si>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</si>
  <si>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</si>
  <si>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</si>
  <si>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</si>
  <si>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</si>
  <si>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</si>
  <si>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</si>
  <si>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</si>
  <si>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</si>
  <si>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</si>
  <si>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</si>
  <si>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</si>
  <si>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</si>
  <si>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</si>
  <si>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</si>
  <si>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</si>
  <si>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</si>
  <si>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</si>
  <si>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</si>
  <si>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</si>
  <si>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</si>
  <si>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</si>
  <si>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</si>
  <si>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</si>
  <si>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</si>
  <si>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</si>
  <si>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</si>
  <si>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</si>
  <si>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</si>
  <si>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</si>
  <si>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</si>
  <si>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</si>
  <si>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</si>
  <si>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</si>
  <si>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</si>
  <si>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</si>
  <si>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</si>
  <si>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</si>
  <si>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</si>
  <si>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</si>
  <si>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</si>
  <si>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</si>
  <si>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</si>
  <si>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</si>
  <si>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</si>
  <si>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</si>
  <si>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</si>
  <si>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</si>
  <si>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</si>
  <si>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</si>
  <si>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</si>
  <si>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</si>
  <si>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</si>
  <si>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</si>
  <si>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</si>
  <si>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</si>
  <si>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</si>
  <si>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</si>
  <si>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</si>
  <si>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</si>
  <si>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</si>
  <si>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</si>
  <si>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</si>
  <si>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</si>
  <si>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</si>
  <si>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</si>
  <si>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</si>
  <si>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</si>
  <si>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</si>
  <si>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</si>
  <si>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</si>
  <si>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</si>
  <si>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</si>
  <si>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</si>
  <si>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</si>
  <si>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</si>
  <si>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</si>
  <si>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</si>
  <si>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</si>
  <si>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</si>
  <si>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</si>
  <si>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</si>
  <si>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</si>
  <si>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</si>
  <si>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</si>
  <si>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</si>
  <si>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</si>
  <si>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</si>
  <si>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</si>
  <si>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</si>
  <si>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</si>
  <si>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</si>
  <si>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</si>
  <si>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</si>
  <si>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</si>
  <si>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</si>
  <si>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Non-Resident Indian (NRI)</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</si>
  <si>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</si>
  <si>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</si>
  <si>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</si>
  <si>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</si>
  <si>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</si>
  <si>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</si>
  <si>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</si>
  <si>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</si>
  <si>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</si>
  <si>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</si>
  <si>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</si>
  <si>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</si>
  <si>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</si>
  <si>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</si>
  <si>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</si>
  <si>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</si>
  <si>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</si>
  <si>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</si>
  <si>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</si>
  <si>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</si>
  <si>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</si>
  <si>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</si>
  <si>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</si>
  <si>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</si>
  <si>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</si>
  <si>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</si>
  <si>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</si>
  <si>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</si>
  <si>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</si>
  <si>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</si>
  <si>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</si>
  <si>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</si>
  <si>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</si>
  <si>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</si>
  <si>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</si>
  <si>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</si>
  <si>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</si>
  <si>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</si>
  <si>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</si>
  <si>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</si>
  <si>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</si>
  <si>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</si>
  <si>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</si>
  <si>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</si>
  <si>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</si>
  <si>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</si>
  <si>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</si>
  <si>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</si>
  <si>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</si>
  <si>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</si>
  <si>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</si>
  <si>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</si>
  <si>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</si>
  <si>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</si>
  <si>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</si>
  <si>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</si>
  <si>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</si>
  <si>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</si>
  <si>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</si>
  <si>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</si>
  <si>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</si>
  <si>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</si>
  <si>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</si>
  <si>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</si>
  <si>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</si>
  <si>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</si>
  <si>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</si>
  <si>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</si>
  <si>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</si>
  <si>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</si>
  <si>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</si>
  <si>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</si>
  <si>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</si>
  <si>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</si>
  <si>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</si>
  <si>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</si>
  <si>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</si>
  <si>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</si>
  <si>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</si>
  <si>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</si>
  <si>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</si>
  <si>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</si>
  <si>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</si>
  <si>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</si>
  <si>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</si>
  <si>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</si>
  <si>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</si>
  <si>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</si>
  <si>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</si>
  <si>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</si>
  <si>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</si>
  <si>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</si>
  <si>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</si>
  <si>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</si>
  <si>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</si>
  <si>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</si>
  <si>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</si>
  <si>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</si>
  <si>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</si>
  <si>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</si>
  <si>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</si>
  <si>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</si>
  <si>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</si>
  <si>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</si>
  <si>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</si>
  <si>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</si>
  <si>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</si>
  <si>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</si>
  <si>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</si>
  <si>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</si>
  <si>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</si>
  <si>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</si>
  <si>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</si>
  <si>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</si>
  <si>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</si>
  <si>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</si>
  <si>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</si>
  <si>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</si>
  <si>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</si>
  <si>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</si>
  <si>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</si>
  <si>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</si>
  <si>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</si>
  <si>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</si>
  <si>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</si>
  <si>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</si>
  <si>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</si>
  <si>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</si>
  <si>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</si>
  <si>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</si>
  <si>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</si>
  <si>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</si>
  <si>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</si>
  <si>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</si>
  <si>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</si>
  <si>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</si>
  <si>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</si>
  <si>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</si>
  <si>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</si>
  <si>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</si>
  <si>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</si>
  <si>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</si>
  <si>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</si>
  <si>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</si>
  <si>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</si>
  <si>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</si>
  <si>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</si>
  <si>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</si>
  <si>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</si>
  <si>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</si>
  <si>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</si>
  <si>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</si>
  <si>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</si>
  <si>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</si>
  <si>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</si>
  <si>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</si>
  <si>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</si>
  <si>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</si>
  <si>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</si>
  <si>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</si>
  <si>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</si>
  <si>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</si>
  <si>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</si>
  <si>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</si>
  <si>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</si>
  <si>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</si>
  <si>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</si>
  <si>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</si>
  <si>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</si>
  <si>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</si>
  <si>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</si>
  <si>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</si>
  <si>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</si>
  <si>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</si>
  <si>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</si>
  <si>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</si>
  <si>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</si>
  <si>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</si>
  <si>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</si>
  <si>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</si>
  <si>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</si>
  <si>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</si>
  <si>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</si>
  <si>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</si>
  <si>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</si>
  <si>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</si>
  <si>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</si>
  <si>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</si>
  <si>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</si>
  <si>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</si>
  <si>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</si>
  <si>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</si>
  <si>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</si>
  <si>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</si>
  <si>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</si>
  <si>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</si>
  <si>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</si>
  <si>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</si>
  <si>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</si>
  <si>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</si>
  <si>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</si>
  <si>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</si>
  <si>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</si>
  <si>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</si>
  <si>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</si>
  <si>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</si>
  <si>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</si>
  <si>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</si>
  <si>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</si>
  <si>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</si>
  <si>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</si>
  <si>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</si>
  <si>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</si>
  <si>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</si>
  <si>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</si>
  <si>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</si>
  <si>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</si>
  <si>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</si>
  <si>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</si>
  <si>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</si>
  <si>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</si>
  <si>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</si>
  <si>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</si>
  <si>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</si>
  <si>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</si>
  <si>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</si>
  <si>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</si>
  <si>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</si>
  <si>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</si>
  <si>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</si>
  <si>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</si>
  <si>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</si>
  <si>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</si>
  <si>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</si>
  <si>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</si>
  <si>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</si>
  <si>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</si>
  <si>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</si>
  <si>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</si>
  <si>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</si>
  <si>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</si>
  <si>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</si>
  <si>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</si>
  <si>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</si>
  <si>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</si>
  <si>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</si>
  <si>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</si>
  <si>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</si>
  <si>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</si>
  <si>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</si>
  <si>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</si>
  <si>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</si>
  <si>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</si>
  <si>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</si>
  <si>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</si>
  <si>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</si>
  <si>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</si>
  <si>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</si>
  <si>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</si>
  <si>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</si>
  <si>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</si>
  <si>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</si>
  <si>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</si>
  <si>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</si>
  <si>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</si>
  <si>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IEFP</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</si>
  <si>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</si>
  <si>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</si>
  <si>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</si>
  <si>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</si>
  <si>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</si>
  <si>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</si>
  <si>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</si>
  <si>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</si>
  <si>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</si>
  <si>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</si>
  <si>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</si>
  <si>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</si>
  <si>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</si>
  <si>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</si>
  <si>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</si>
  <si>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</si>
  <si>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</si>
  <si>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</si>
  <si>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</si>
  <si>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</si>
  <si>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</si>
  <si>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</si>
  <si>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</si>
  <si>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</si>
  <si>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</si>
  <si>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</si>
  <si>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</si>
  <si>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</si>
  <si>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</si>
  <si>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</si>
  <si>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</si>
  <si>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</si>
  <si>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</si>
  <si>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</si>
  <si>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</si>
  <si>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</si>
  <si>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</si>
  <si>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</si>
  <si>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</si>
  <si>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</si>
  <si>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</si>
  <si>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</si>
  <si>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</si>
  <si>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</si>
  <si>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</si>
  <si>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</si>
  <si>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</si>
  <si>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</si>
  <si>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</si>
  <si>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</si>
  <si>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</si>
  <si>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</si>
  <si>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</si>
  <si>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</si>
  <si>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</si>
  <si>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</si>
  <si>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</si>
  <si>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</si>
  <si>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</si>
  <si>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</si>
  <si>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</si>
  <si>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</si>
  <si>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</si>
  <si>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</si>
  <si>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</si>
  <si>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</si>
  <si>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</si>
  <si>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</si>
  <si>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</si>
  <si>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</si>
  <si>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</si>
  <si>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</si>
  <si>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</si>
  <si>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</si>
  <si>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</si>
  <si>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</si>
  <si>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</si>
  <si>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</si>
  <si>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</si>
  <si>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</si>
  <si>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</si>
  <si>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</si>
  <si>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</si>
  <si>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</si>
  <si>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</si>
  <si>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</si>
  <si>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</si>
  <si>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</si>
  <si>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</si>
  <si>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</si>
  <si>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</si>
  <si>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</si>
  <si>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</si>
  <si>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</si>
  <si>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</si>
  <si>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</si>
  <si>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</si>
  <si>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</si>
  <si>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</si>
  <si>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</si>
  <si>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</si>
  <si>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</si>
  <si>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</si>
  <si>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</si>
  <si>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</si>
  <si>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</si>
  <si>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</si>
  <si>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</si>
  <si>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</si>
  <si>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</si>
  <si>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</si>
  <si>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</si>
  <si>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</si>
  <si>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</si>
  <si>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</si>
  <si>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</si>
  <si>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</si>
  <si>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</si>
  <si>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</si>
  <si>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</si>
  <si>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</si>
  <si>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</si>
  <si>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</si>
  <si>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</si>
  <si>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</si>
  <si>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</si>
  <si>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</si>
  <si>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</si>
  <si>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</si>
  <si>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</si>
  <si>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</si>
  <si>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</si>
  <si>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</si>
  <si>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</si>
  <si>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</si>
  <si>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</si>
  <si>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</si>
  <si>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</si>
  <si>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544393</t>
  </si>
  <si>
    <t>NOTLISTED</t>
  </si>
  <si>
    <t>INE121B01015</t>
  </si>
  <si>
    <t>INFONATIVE SOLUTIONS LIMITED</t>
  </si>
  <si>
    <t/>
  </si>
  <si>
    <t>30-09-2025</t>
  </si>
  <si>
    <t>ABDUR RAUF RAHMANI</t>
  </si>
  <si>
    <t>SAURABH KATHURIA</t>
  </si>
  <si>
    <t>YOGESHH GOEL</t>
  </si>
  <si>
    <t>AJWPR5478A</t>
  </si>
  <si>
    <t>ALZPK8060G</t>
  </si>
  <si>
    <t>APFPG2682C</t>
  </si>
  <si>
    <t>RAJASTHAN GLOBAL SECURITIES PRIVATE LIMITED</t>
  </si>
  <si>
    <t>AAACR4122R</t>
  </si>
  <si>
    <t>LALIT DUA</t>
  </si>
  <si>
    <t>AAEPD0395D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</si>
</sst>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 #,##0.00_ ;_ * \-#,##0.00_ ;_ * &quot;-&quot;??_ ;_ @_ "/>
    <numFmt numFmtId="165" formatCode="0;[Red]0"/>
    <numFmt numFmtId="166" formatCode="0.00;[Red]0.00"/>
    <numFmt numFmtId="167"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3">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165" fontId="0" fillId="11" borderId="19" xfId="0" applyNumberFormat="1" applyFill="1" applyBorder="1" applyProtection="1">
      <protection hidden="1"/>
    </xf>
    <xf numFmtId="166" fontId="0" fillId="11" borderId="19" xfId="0" applyNumberFormat="1" applyFill="1" applyBorder="1" applyProtection="1">
      <protection hidden="1"/>
    </xf>
    <xf numFmtId="165" fontId="0" fillId="11" borderId="20" xfId="0" applyNumberFormat="1" applyFill="1" applyBorder="1" applyProtection="1">
      <protection hidden="1"/>
    </xf>
    <xf numFmtId="166" fontId="0" fillId="11" borderId="20"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164"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6" fontId="0" fillId="11" borderId="19" xfId="2" applyNumberFormat="1" applyFont="1" applyFill="1" applyBorder="1" applyProtection="1">
      <protection hidden="1"/>
    </xf>
    <xf numFmtId="166" fontId="0" fillId="11" borderId="21" xfId="2" applyNumberFormat="1" applyFont="1" applyFill="1" applyBorder="1" applyProtection="1">
      <protection hidden="1"/>
    </xf>
    <xf numFmtId="166" fontId="0" fillId="9" borderId="4" xfId="2" applyNumberFormat="1" applyFont="1" applyFill="1" applyBorder="1" applyProtection="1">
      <protection hidden="1"/>
    </xf>
    <xf numFmtId="166" fontId="0" fillId="11" borderId="19"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19"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6"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0" fontId="0" fillId="0" borderId="0" xfId="0"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6"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6" fontId="0" fillId="11" borderId="19" xfId="2" applyNumberFormat="1" applyFont="1" applyFill="1" applyBorder="1" applyAlignment="1" applyProtection="1">
      <protection hidden="1"/>
    </xf>
    <xf numFmtId="166" fontId="0" fillId="11" borderId="48" xfId="2" applyNumberFormat="1" applyFont="1" applyFill="1" applyBorder="1" applyAlignment="1" applyProtection="1">
      <protection hidden="1"/>
    </xf>
    <xf numFmtId="166" fontId="0" fillId="9" borderId="4" xfId="2" applyNumberFormat="1" applyFont="1" applyFill="1" applyBorder="1" applyAlignment="1" applyProtection="1">
      <protection hidden="1"/>
    </xf>
    <xf numFmtId="166"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5"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6"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6" fontId="0" fillId="11" borderId="21" xfId="2" applyNumberFormat="1" applyFont="1" applyFill="1" applyBorder="1" applyAlignment="1" applyProtection="1">
      <protection hidden="1"/>
    </xf>
    <xf numFmtId="166"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5"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5"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6" fontId="0" fillId="12" borderId="4" xfId="2" applyNumberFormat="1" applyFont="1" applyFill="1" applyBorder="1" applyAlignment="1" applyProtection="1">
      <alignment horizontal="right"/>
      <protection hidden="1"/>
    </xf>
    <xf numFmtId="164"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6"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6"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6" fontId="0" fillId="9" borderId="1" xfId="2" applyNumberFormat="1" applyFont="1" applyFill="1" applyBorder="1" applyProtection="1">
      <protection hidden="1"/>
    </xf>
    <xf numFmtId="2" fontId="0" fillId="5" borderId="1" xfId="0" applyNumberFormat="1" applyFill="1" applyBorder="1" applyProtection="1">
      <protection hidden="1"/>
    </xf>
    <xf numFmtId="166"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6" fontId="0" fillId="9" borderId="1" xfId="0" applyNumberFormat="1" applyFill="1" applyBorder="1" applyProtection="1">
      <protection hidden="1"/>
    </xf>
    <xf numFmtId="166" fontId="0" fillId="11" borderId="1" xfId="0" applyNumberFormat="1" applyFill="1" applyBorder="1" applyAlignment="1" applyProtection="1">
      <alignment horizontal="right"/>
      <protection hidden="1"/>
    </xf>
    <xf numFmtId="166"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6"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6"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6"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6"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6" fontId="0" fillId="5" borderId="11" xfId="0" applyNumberFormat="1" applyFill="1" applyBorder="1" applyProtection="1">
      <protection hidden="1"/>
    </xf>
    <xf numFmtId="165"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6"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0" fillId="8" borderId="18" xfId="0" applyFill="1" applyBorder="1" applyAlignment="1" applyProtection="1">
      <alignment horizontal="center" vertical="center"/>
      <protection locked="0"/>
    </xf>
    <xf numFmtId="0" fontId="1" fillId="22" borderId="0" xfId="0" applyFont="1" applyFill="1" applyAlignment="1">
      <alignment wrapText="1"/>
    </xf>
    <xf numFmtId="1" fontId="0" fillId="11" borderId="65" xfId="0" applyNumberFormat="1" applyFill="1" applyBorder="1" applyProtection="1">
      <protection hidden="1"/>
    </xf>
    <xf numFmtId="166"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6"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5" fontId="0" fillId="8" borderId="21" xfId="0" applyNumberFormat="1" applyFill="1" applyBorder="1" applyAlignment="1" applyProtection="1">
      <alignment horizontal="right"/>
      <protection locked="0"/>
    </xf>
    <xf numFmtId="166" fontId="0" fillId="11" borderId="26" xfId="0" applyNumberFormat="1" applyFill="1" applyBorder="1" applyAlignment="1" applyProtection="1">
      <alignment horizontal="right"/>
      <protection hidden="1"/>
    </xf>
    <xf numFmtId="165" fontId="0" fillId="8" borderId="19" xfId="0" applyNumberFormat="1" applyFill="1" applyBorder="1" applyAlignment="1" applyProtection="1">
      <alignment horizontal="right"/>
      <protection locked="0"/>
    </xf>
    <xf numFmtId="166" fontId="0" fillId="11" borderId="22" xfId="0" applyNumberFormat="1" applyFill="1" applyBorder="1" applyAlignment="1" applyProtection="1">
      <alignment horizontal="right"/>
      <protection hidden="1"/>
    </xf>
    <xf numFmtId="166"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7"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164" fontId="0" fillId="12" borderId="2" xfId="2" applyFont="1" applyFill="1" applyBorder="1" applyAlignment="1" applyProtection="1">
      <protection hidden="1"/>
    </xf>
    <xf numFmtId="164" fontId="0" fillId="12" borderId="28" xfId="2" applyFont="1" applyFill="1" applyBorder="1" applyAlignment="1" applyProtection="1">
      <protection hidden="1"/>
    </xf>
    <xf numFmtId="164" fontId="0" fillId="12" borderId="6" xfId="2" applyFont="1" applyFill="1" applyBorder="1" applyAlignment="1" applyProtection="1">
      <protection hidden="1"/>
    </xf>
    <xf numFmtId="164" fontId="0" fillId="12" borderId="0" xfId="2" applyFont="1" applyFill="1" applyBorder="1" applyAlignment="1" applyProtection="1">
      <protection hidden="1"/>
    </xf>
    <xf numFmtId="164" fontId="0" fillId="12" borderId="9" xfId="2" applyFont="1" applyFill="1" applyBorder="1" applyAlignment="1" applyProtection="1">
      <protection hidden="1"/>
    </xf>
    <xf numFmtId="164" fontId="0" fillId="12" borderId="17" xfId="2" applyFont="1" applyFill="1" applyBorder="1" applyAlignment="1" applyProtection="1">
      <protection hidden="1"/>
    </xf>
    <xf numFmtId="164" fontId="0" fillId="12" borderId="3" xfId="2" applyFont="1" applyFill="1" applyBorder="1" applyAlignment="1" applyProtection="1">
      <protection hidden="1"/>
    </xf>
    <xf numFmtId="164" fontId="0" fillId="12" borderId="7" xfId="2" applyFont="1" applyFill="1" applyBorder="1" applyAlignment="1" applyProtection="1">
      <protection hidden="1"/>
    </xf>
    <xf numFmtId="164" fontId="0" fillId="12" borderId="10" xfId="2" applyFont="1" applyFill="1" applyBorder="1" applyAlignment="1" applyProtection="1">
      <protection hidden="1"/>
    </xf>
    <xf numFmtId="165" fontId="0" fillId="20" borderId="2" xfId="0" applyNumberFormat="1" applyFill="1" applyBorder="1" applyProtection="1">
      <protection hidden="1"/>
    </xf>
    <xf numFmtId="165" fontId="0" fillId="20" borderId="28"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166"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0" fontId="0" fillId="13" borderId="4" xfId="0" applyFill="1" applyBorder="1" applyAlignment="1" applyProtection="1">
      <alignment horizontal="left" wrapText="1"/>
    </xf>
    <xf numFmtId="0" fontId="0" fillId="8" borderId="4" xfId="0" applyFill="1" applyBorder="1" applyAlignment="1" applyProtection="1">
      <alignment horizontal="left" wrapText="1"/>
      <protection locked="0"/>
    </xf>
    <xf numFmtId="0" fontId="0" fillId="13" borderId="4" xfId="0" applyFill="1" applyBorder="1" applyAlignment="1" applyProtection="1">
      <alignment horizontal="right"/>
    </xf>
    <xf numFmtId="165" fontId="0" fillId="11" borderId="4" xfId="0" applyNumberFormat="1" applyFill="1" applyBorder="1" applyAlignment="1" applyProtection="1">
      <alignment horizontal="right"/>
      <protection hidden="1"/>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4" fontId="0" fillId="4" borderId="30" xfId="0" applyNumberFormat="1" applyFill="1" applyBorder="1" applyAlignment="1">
      <alignment horizontal="center" vertical="center"/>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7" xfId="0" applyNumberFormat="1" applyFill="1" applyBorder="1" applyAlignment="1">
      <alignment horizontal="center" vertical="center"/>
    </xf>
    <xf numFmtId="4" fontId="0" fillId="4" borderId="1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2"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vertic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90C3F75D-CFC5-4DDB-A352-B1A4883874F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60960</xdr:colOff>
          <xdr:row>14</xdr:row>
          <xdr:rowOff>60960</xdr:rowOff>
        </xdr:from>
        <xdr:to>
          <xdr:col>33</xdr:col>
          <xdr:colOff>1356360</xdr:colOff>
          <xdr:row>14</xdr:row>
          <xdr:rowOff>266700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15</xdr:row>
          <xdr:rowOff>60960</xdr:rowOff>
        </xdr:from>
        <xdr:to>
          <xdr:col>33</xdr:col>
          <xdr:colOff>1356360</xdr:colOff>
          <xdr:row>15</xdr:row>
          <xdr:rowOff>266700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60960</xdr:colOff>
          <xdr:row>16</xdr:row>
          <xdr:rowOff>60960</xdr:rowOff>
        </xdr:from>
        <xdr:to>
          <xdr:col>33</xdr:col>
          <xdr:colOff>1356360</xdr:colOff>
          <xdr:row>16</xdr:row>
          <xdr:rowOff>266700</xdr:rowOff>
        </xdr:to>
        <xdr:sp macro="" textlink="">
          <xdr:nvSpPr>
            <xdr:cNvPr id="6147" name="Button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60960</xdr:colOff>
          <xdr:row>14</xdr:row>
          <xdr:rowOff>60960</xdr:rowOff>
        </xdr:from>
        <xdr:to>
          <xdr:col>25</xdr:col>
          <xdr:colOff>1356360</xdr:colOff>
          <xdr:row>14</xdr:row>
          <xdr:rowOff>266700</xdr:rowOff>
        </xdr:to>
        <xdr:sp macro="" textlink="">
          <xdr:nvSpPr>
            <xdr:cNvPr id="47105" name="Button 1" hidden="1">
              <a:extLst>
                <a:ext uri="{63B3BB69-23CF-44E3-9099-C40C66FF867C}">
                  <a14:compatExt spid="_x0000_s4710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15</xdr:row>
          <xdr:rowOff>60960</xdr:rowOff>
        </xdr:from>
        <xdr:to>
          <xdr:col>25</xdr:col>
          <xdr:colOff>1356360</xdr:colOff>
          <xdr:row>15</xdr:row>
          <xdr:rowOff>266700</xdr:rowOff>
        </xdr:to>
        <xdr:sp macro="" textlink="">
          <xdr:nvSpPr>
            <xdr:cNvPr id="47106" name="Button 2" hidden="1">
              <a:extLst>
                <a:ext uri="{63B3BB69-23CF-44E3-9099-C40C66FF867C}">
                  <a14:compatExt spid="_x0000_s4710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60960</xdr:colOff>
          <xdr:row>14</xdr:row>
          <xdr:rowOff>60960</xdr:rowOff>
        </xdr:from>
        <xdr:to>
          <xdr:col>27</xdr:col>
          <xdr:colOff>1356360</xdr:colOff>
          <xdr:row>14</xdr:row>
          <xdr:rowOff>266700</xdr:rowOff>
        </xdr:to>
        <xdr:sp macro="" textlink="">
          <xdr:nvSpPr>
            <xdr:cNvPr id="51205" name="Button 5" hidden="1">
              <a:extLst>
                <a:ext uri="{63B3BB69-23CF-44E3-9099-C40C66FF867C}">
                  <a14:compatExt spid="_x0000_s5120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6.xml"/><Relationship Id="rId1" Type="http://schemas.openxmlformats.org/officeDocument/2006/relationships/printerSettings" Target="../printerSettings/printerSettings47.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6.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46" zoomScaleNormal="100" workbookViewId="0">
      <selection activeCell="E6" sqref="E6:I6"/>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99" t="s">
        <v>371</v>
      </c>
      <c r="F6" s="500"/>
      <c r="G6" s="500"/>
      <c r="H6" s="500"/>
      <c r="I6" s="501"/>
    </row>
    <row r="7" spans="4:10" ht="14.4">
      <c r="E7" s="162" t="s">
        <v>372</v>
      </c>
      <c r="F7" s="502" t="s">
        <v>373</v>
      </c>
      <c r="G7" s="503"/>
      <c r="H7" s="503"/>
      <c r="I7" s="504"/>
    </row>
    <row r="8" spans="4:10" ht="14.4">
      <c r="E8" s="162" t="s">
        <v>374</v>
      </c>
      <c r="F8" s="502" t="s">
        <v>375</v>
      </c>
      <c r="G8" s="505"/>
      <c r="H8" s="505"/>
      <c r="I8" s="506"/>
    </row>
    <row r="9" spans="4:10" ht="14.4">
      <c r="E9" s="162" t="s">
        <v>376</v>
      </c>
      <c r="F9" s="502" t="s">
        <v>377</v>
      </c>
      <c r="G9" s="505"/>
      <c r="H9" s="505"/>
      <c r="I9" s="506"/>
    </row>
    <row r="10" spans="4:10" ht="14.4">
      <c r="E10" s="162" t="s">
        <v>378</v>
      </c>
      <c r="F10" s="502" t="s">
        <v>805</v>
      </c>
      <c r="G10" s="505"/>
      <c r="H10" s="505"/>
      <c r="I10" s="506"/>
    </row>
    <row r="11" spans="4:10" ht="14.4">
      <c r="E11" s="162" t="s">
        <v>515</v>
      </c>
      <c r="F11" s="502" t="s">
        <v>516</v>
      </c>
      <c r="G11" s="505"/>
      <c r="H11" s="505"/>
      <c r="I11" s="506"/>
    </row>
    <row r="12" spans="4:10" ht="14.4">
      <c r="I12" s="161"/>
    </row>
    <row r="13" spans="4:10" ht="14.4">
      <c r="I13" s="161"/>
    </row>
    <row r="14" spans="4:10" ht="20.100000000000001" customHeight="1">
      <c r="D14" s="507" t="s">
        <v>379</v>
      </c>
      <c r="E14" s="508"/>
      <c r="F14" s="508"/>
      <c r="G14" s="508"/>
      <c r="H14" s="508"/>
      <c r="I14" s="508"/>
      <c r="J14" s="509"/>
    </row>
    <row r="15" spans="4:10" ht="14.4">
      <c r="D15" s="510" t="s">
        <v>380</v>
      </c>
      <c r="E15" s="510"/>
      <c r="F15" s="510"/>
      <c r="G15" s="510"/>
      <c r="H15" s="510"/>
      <c r="I15" s="510"/>
      <c r="J15" s="510"/>
    </row>
    <row r="16" spans="4:10" ht="30" customHeight="1">
      <c r="D16" s="511" t="s">
        <v>381</v>
      </c>
      <c r="E16" s="511"/>
      <c r="F16" s="511"/>
      <c r="G16" s="511"/>
      <c r="H16" s="511"/>
      <c r="I16" s="511"/>
      <c r="J16" s="511"/>
    </row>
    <row r="17" spans="4:10" ht="14.4">
      <c r="D17" s="163"/>
      <c r="E17" s="163"/>
      <c r="F17" s="163"/>
      <c r="G17" s="163"/>
      <c r="H17" s="163"/>
      <c r="I17" s="164"/>
      <c r="J17" s="163"/>
    </row>
    <row r="18" spans="4:10" ht="14.4">
      <c r="I18" s="161"/>
    </row>
    <row r="19" spans="4:10" ht="20.100000000000001" customHeight="1">
      <c r="D19" s="512" t="s">
        <v>382</v>
      </c>
      <c r="E19" s="512"/>
      <c r="F19" s="512"/>
      <c r="G19" s="512"/>
      <c r="H19" s="512"/>
      <c r="I19" s="512"/>
      <c r="J19" s="512"/>
    </row>
    <row r="20" spans="4:10" ht="18" customHeight="1">
      <c r="D20" s="484" t="s">
        <v>383</v>
      </c>
      <c r="E20" s="513"/>
      <c r="F20" s="513"/>
      <c r="G20" s="513"/>
      <c r="H20" s="513"/>
      <c r="I20" s="513"/>
      <c r="J20" s="514"/>
    </row>
    <row r="21" spans="4:10" ht="16.5" customHeight="1">
      <c r="D21" s="515" t="s">
        <v>384</v>
      </c>
      <c r="E21" s="516"/>
      <c r="F21" s="516"/>
      <c r="G21" s="516"/>
      <c r="H21" s="516"/>
      <c r="I21" s="516"/>
      <c r="J21" s="517"/>
    </row>
    <row r="22" spans="4:10" ht="16.5" customHeight="1">
      <c r="D22" s="496" t="s">
        <v>385</v>
      </c>
      <c r="E22" s="497"/>
      <c r="F22" s="497"/>
      <c r="G22" s="497"/>
      <c r="H22" s="497"/>
      <c r="I22" s="497"/>
      <c r="J22" s="498"/>
    </row>
    <row r="23" spans="4:10" ht="18.75" customHeight="1">
      <c r="D23" s="496" t="s">
        <v>796</v>
      </c>
      <c r="E23" s="497"/>
      <c r="F23" s="497"/>
      <c r="G23" s="497"/>
      <c r="H23" s="497"/>
      <c r="I23" s="497"/>
      <c r="J23" s="498"/>
    </row>
    <row r="24" spans="4:10" ht="28.5" customHeight="1">
      <c r="D24" s="518" t="s">
        <v>386</v>
      </c>
      <c r="E24" s="519"/>
      <c r="F24" s="519"/>
      <c r="G24" s="519"/>
      <c r="H24" s="519"/>
      <c r="I24" s="519"/>
      <c r="J24" s="520"/>
    </row>
    <row r="25" spans="4:10" ht="39.9" customHeight="1">
      <c r="D25" s="526" t="s">
        <v>777</v>
      </c>
      <c r="E25" s="527"/>
      <c r="F25" s="527"/>
      <c r="G25" s="527"/>
      <c r="H25" s="527"/>
      <c r="I25" s="527"/>
      <c r="J25" s="528"/>
    </row>
    <row r="26" spans="4:10" ht="14.4">
      <c r="I26" s="161"/>
    </row>
    <row r="27" spans="4:10" ht="14.4">
      <c r="I27" s="161"/>
    </row>
    <row r="28" spans="4:10" ht="20.100000000000001" customHeight="1">
      <c r="D28" s="490" t="s">
        <v>387</v>
      </c>
      <c r="E28" s="491"/>
      <c r="F28" s="491"/>
      <c r="G28" s="491"/>
      <c r="H28" s="491"/>
      <c r="I28" s="491"/>
      <c r="J28" s="492"/>
    </row>
    <row r="29" spans="4:10" ht="14.4">
      <c r="D29" s="165">
        <v>1</v>
      </c>
      <c r="E29" s="524" t="s">
        <v>388</v>
      </c>
      <c r="F29" s="525"/>
      <c r="G29" s="525"/>
      <c r="H29" s="525"/>
      <c r="I29" s="525"/>
      <c r="J29" s="168" t="s">
        <v>389</v>
      </c>
    </row>
    <row r="30" spans="4:10" ht="14.4">
      <c r="D30" s="165">
        <v>2</v>
      </c>
      <c r="E30" s="524" t="s">
        <v>399</v>
      </c>
      <c r="F30" s="525"/>
      <c r="G30" s="525"/>
      <c r="H30" s="525"/>
      <c r="I30" s="525"/>
      <c r="J30" s="168" t="s">
        <v>399</v>
      </c>
    </row>
    <row r="31" spans="4:10" ht="14.4">
      <c r="D31" s="165">
        <v>3</v>
      </c>
      <c r="E31" s="524" t="s">
        <v>400</v>
      </c>
      <c r="F31" s="525"/>
      <c r="G31" s="525"/>
      <c r="H31" s="525"/>
      <c r="I31" s="525"/>
      <c r="J31" s="168" t="s">
        <v>400</v>
      </c>
    </row>
    <row r="32" spans="4:10" ht="14.4">
      <c r="D32" s="165">
        <v>4</v>
      </c>
      <c r="E32" s="524" t="s">
        <v>401</v>
      </c>
      <c r="F32" s="525"/>
      <c r="G32" s="525"/>
      <c r="H32" s="525"/>
      <c r="I32" s="525"/>
      <c r="J32" s="168" t="s">
        <v>401</v>
      </c>
    </row>
    <row r="33" spans="4:10" ht="14.4">
      <c r="D33" s="165">
        <v>5</v>
      </c>
      <c r="E33" s="524" t="s">
        <v>764</v>
      </c>
      <c r="F33" s="525"/>
      <c r="G33" s="525"/>
      <c r="H33" s="525"/>
      <c r="I33" s="525"/>
      <c r="J33" s="168" t="s">
        <v>764</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475" t="s">
        <v>804</v>
      </c>
      <c r="E36" s="476"/>
      <c r="F36" s="476"/>
      <c r="G36" s="476"/>
      <c r="H36" s="476"/>
      <c r="I36" s="476"/>
      <c r="J36" s="477"/>
    </row>
    <row r="37" spans="4:10" ht="39.9" customHeight="1">
      <c r="D37" s="478" t="s">
        <v>797</v>
      </c>
      <c r="E37" s="479"/>
      <c r="F37" s="479"/>
      <c r="G37" s="479"/>
      <c r="H37" s="479"/>
      <c r="I37" s="479"/>
      <c r="J37" s="480"/>
    </row>
    <row r="38" spans="4:10" ht="39.9" customHeight="1">
      <c r="D38" s="481" t="s">
        <v>390</v>
      </c>
      <c r="E38" s="482"/>
      <c r="F38" s="482"/>
      <c r="G38" s="482"/>
      <c r="H38" s="482"/>
      <c r="I38" s="482"/>
      <c r="J38" s="483"/>
    </row>
    <row r="39" spans="4:10" ht="53.25" customHeight="1">
      <c r="D39" s="481" t="s">
        <v>391</v>
      </c>
      <c r="E39" s="482"/>
      <c r="F39" s="482"/>
      <c r="G39" s="482"/>
      <c r="H39" s="482"/>
      <c r="I39" s="482"/>
      <c r="J39" s="483"/>
    </row>
    <row r="40" spans="4:10" ht="15" customHeight="1">
      <c r="D40" s="484" t="s">
        <v>392</v>
      </c>
      <c r="E40" s="485"/>
      <c r="F40" s="485"/>
      <c r="G40" s="485"/>
      <c r="H40" s="485"/>
      <c r="I40" s="485"/>
      <c r="J40" s="486"/>
    </row>
    <row r="41" spans="4:10" ht="39.9" customHeight="1">
      <c r="D41" s="487" t="s">
        <v>393</v>
      </c>
      <c r="E41" s="488"/>
      <c r="F41" s="488"/>
      <c r="G41" s="488"/>
      <c r="H41" s="488"/>
      <c r="I41" s="488"/>
      <c r="J41" s="489"/>
    </row>
    <row r="42" spans="4:10" ht="69.900000000000006" customHeight="1">
      <c r="D42" s="487" t="s">
        <v>798</v>
      </c>
      <c r="E42" s="488"/>
      <c r="F42" s="488"/>
      <c r="G42" s="488"/>
      <c r="H42" s="488"/>
      <c r="I42" s="488"/>
      <c r="J42" s="489"/>
    </row>
    <row r="43" spans="4:10" ht="39.9" customHeight="1">
      <c r="D43" s="521" t="s">
        <v>799</v>
      </c>
      <c r="E43" s="522"/>
      <c r="F43" s="522"/>
      <c r="G43" s="522"/>
      <c r="H43" s="522"/>
      <c r="I43" s="522"/>
      <c r="J43" s="523"/>
    </row>
    <row r="44" spans="4:10" ht="14.4">
      <c r="I44" s="161"/>
    </row>
    <row r="45" spans="4:10" ht="14.4">
      <c r="I45" s="161"/>
    </row>
    <row r="46" spans="4:10" ht="20.100000000000001" customHeight="1">
      <c r="D46" s="490" t="s">
        <v>806</v>
      </c>
      <c r="E46" s="491"/>
      <c r="F46" s="491"/>
      <c r="G46" s="491"/>
      <c r="H46" s="491"/>
      <c r="I46" s="491"/>
      <c r="J46" s="492"/>
    </row>
    <row r="47" spans="4:10" ht="15" customHeight="1">
      <c r="D47" s="474" t="s">
        <v>394</v>
      </c>
      <c r="E47" s="474"/>
      <c r="F47" s="474"/>
      <c r="G47" s="474"/>
      <c r="H47" s="474"/>
      <c r="I47" s="474"/>
      <c r="J47" s="474"/>
    </row>
    <row r="48" spans="4:10" ht="15" customHeight="1">
      <c r="D48" s="474" t="s">
        <v>395</v>
      </c>
      <c r="E48" s="474"/>
      <c r="F48" s="474"/>
      <c r="G48" s="474"/>
      <c r="H48" s="474"/>
      <c r="I48" s="474"/>
      <c r="J48" s="474"/>
    </row>
    <row r="49" spans="4:10" ht="15" customHeight="1">
      <c r="D49" s="474" t="s">
        <v>396</v>
      </c>
      <c r="E49" s="474"/>
      <c r="F49" s="474"/>
      <c r="G49" s="474"/>
      <c r="H49" s="474"/>
      <c r="I49" s="474"/>
      <c r="J49" s="474"/>
    </row>
    <row r="50" spans="4:10" ht="30" customHeight="1">
      <c r="D50" s="474" t="s">
        <v>397</v>
      </c>
      <c r="E50" s="474"/>
      <c r="F50" s="474"/>
      <c r="G50" s="474"/>
      <c r="H50" s="474"/>
      <c r="I50" s="474"/>
      <c r="J50" s="474"/>
    </row>
    <row r="51" spans="4:10" ht="30" customHeight="1">
      <c r="D51" s="474" t="s">
        <v>398</v>
      </c>
      <c r="E51" s="474"/>
      <c r="F51" s="474"/>
      <c r="G51" s="474"/>
      <c r="H51" s="474"/>
      <c r="I51" s="474"/>
      <c r="J51" s="474"/>
    </row>
    <row r="52" spans="4:10" ht="45" customHeight="1">
      <c r="D52" s="494" t="s">
        <v>800</v>
      </c>
      <c r="E52" s="474"/>
      <c r="F52" s="474"/>
      <c r="G52" s="474"/>
      <c r="H52" s="474"/>
      <c r="I52" s="474"/>
      <c r="J52" s="474"/>
    </row>
    <row r="53" spans="4:10" ht="30" customHeight="1">
      <c r="D53" s="494" t="s">
        <v>801</v>
      </c>
      <c r="E53" s="474"/>
      <c r="F53" s="474"/>
      <c r="G53" s="474"/>
      <c r="H53" s="474"/>
      <c r="I53" s="474"/>
      <c r="J53" s="474"/>
    </row>
    <row r="54" spans="4:10" ht="15" customHeight="1">
      <c r="D54" s="495" t="s">
        <v>802</v>
      </c>
      <c r="E54" s="493"/>
      <c r="F54" s="493"/>
      <c r="G54" s="493"/>
      <c r="H54" s="493"/>
      <c r="I54" s="493"/>
      <c r="J54" s="493"/>
    </row>
    <row r="55" spans="4:10" ht="15" customHeight="1">
      <c r="D55" s="493" t="s">
        <v>803</v>
      </c>
      <c r="E55" s="493"/>
      <c r="F55" s="493"/>
      <c r="G55" s="493"/>
      <c r="H55" s="493"/>
      <c r="I55" s="493"/>
      <c r="J55" s="493"/>
    </row>
    <row r="56" spans="4:10" ht="14.4">
      <c r="I56" s="161"/>
    </row>
    <row r="57" spans="4:10" ht="14.4">
      <c r="I57" s="161"/>
    </row>
    <row r="58" spans="4:10" ht="14.4">
      <c r="I58" s="161"/>
    </row>
  </sheetData>
  <sheetProtection algorithmName="SHA-512" hashValue="001ZbGie0k37gUjdoD3zwRZ+CcpKlesqQxFCcZ9Vt9KNEbeJCWUrvkl/FDhdj+na+2/fVKePuvtl50bh01kmag==" saltValue="8a2bedAegAw/ObfbgRh0HQ==" spinCount="100000" sheet="1" objects="1" scenarios="1"/>
  <mergeCells count="40">
    <mergeCell ref="D23:J23"/>
    <mergeCell ref="D24:J24"/>
    <mergeCell ref="D42:J42"/>
    <mergeCell ref="D43:J43"/>
    <mergeCell ref="E31:I31"/>
    <mergeCell ref="E32:I32"/>
    <mergeCell ref="D28:J28"/>
    <mergeCell ref="E29:I29"/>
    <mergeCell ref="E30:I30"/>
    <mergeCell ref="E33:I33"/>
    <mergeCell ref="D25:J25"/>
    <mergeCell ref="D22:J22"/>
    <mergeCell ref="E6:I6"/>
    <mergeCell ref="F7:I7"/>
    <mergeCell ref="F8:I8"/>
    <mergeCell ref="F9:I9"/>
    <mergeCell ref="F11:I11"/>
    <mergeCell ref="D14:J14"/>
    <mergeCell ref="D15:J15"/>
    <mergeCell ref="D16:J16"/>
    <mergeCell ref="D19:J19"/>
    <mergeCell ref="D20:J20"/>
    <mergeCell ref="D21:J21"/>
    <mergeCell ref="F10:I10"/>
    <mergeCell ref="D55:J55"/>
    <mergeCell ref="D49:J49"/>
    <mergeCell ref="D50:J50"/>
    <mergeCell ref="D51:J51"/>
    <mergeCell ref="D52:J52"/>
    <mergeCell ref="D53:J53"/>
    <mergeCell ref="D54:J54"/>
    <mergeCell ref="D48:J48"/>
    <mergeCell ref="D36:J36"/>
    <mergeCell ref="D37:J37"/>
    <mergeCell ref="D38:J38"/>
    <mergeCell ref="D39:J39"/>
    <mergeCell ref="D40:J40"/>
    <mergeCell ref="D41:J41"/>
    <mergeCell ref="D46:J46"/>
    <mergeCell ref="D47:J47"/>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opLeftCell="D4" zoomScaleNormal="100" workbookViewId="0">
      <selection activeCell="F17" sqref="F17"/>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30" t="s">
        <v>87</v>
      </c>
      <c r="F5" s="531"/>
      <c r="S5" t="s">
        <v>408</v>
      </c>
    </row>
    <row r="6" spans="5:24" ht="20.100000000000001" customHeight="1">
      <c r="E6" s="14" t="s">
        <v>103</v>
      </c>
      <c r="F6" s="252" t="s">
        <v>915</v>
      </c>
    </row>
    <row r="7" spans="5:24" ht="20.100000000000001" customHeight="1">
      <c r="E7" s="14" t="s">
        <v>412</v>
      </c>
      <c r="F7" s="253" t="s">
        <v>916</v>
      </c>
      <c r="M7" t="s">
        <v>334</v>
      </c>
      <c r="X7" t="s">
        <v>90</v>
      </c>
    </row>
    <row r="8" spans="5:24" ht="20.100000000000001" customHeight="1">
      <c r="E8" s="14" t="s">
        <v>413</v>
      </c>
      <c r="F8" s="253" t="s">
        <v>916</v>
      </c>
      <c r="M8" t="s">
        <v>335</v>
      </c>
      <c r="X8" t="s">
        <v>101</v>
      </c>
    </row>
    <row r="9" spans="5:24" ht="20.100000000000001" customHeight="1">
      <c r="E9" s="14" t="s">
        <v>414</v>
      </c>
      <c r="F9" s="253" t="s">
        <v>917</v>
      </c>
      <c r="M9" t="s">
        <v>336</v>
      </c>
    </row>
    <row r="10" spans="5:24">
      <c r="E10" s="14" t="s">
        <v>102</v>
      </c>
      <c r="F10" s="368" t="s">
        <v>918</v>
      </c>
      <c r="M10" t="s">
        <v>409</v>
      </c>
    </row>
    <row r="11" spans="5:24" ht="20.100000000000001" customHeight="1">
      <c r="E11" s="14" t="s">
        <v>405</v>
      </c>
      <c r="F11" s="132" t="s">
        <v>90</v>
      </c>
    </row>
    <row r="12" spans="5:24" ht="20.100000000000001" customHeight="1">
      <c r="E12" s="14" t="s">
        <v>88</v>
      </c>
      <c r="F12" s="132" t="s">
        <v>91</v>
      </c>
    </row>
    <row r="13" spans="5:24" ht="20.100000000000001" customHeight="1">
      <c r="E13" s="14" t="s">
        <v>211</v>
      </c>
      <c r="F13" s="132" t="s">
        <v>407</v>
      </c>
    </row>
    <row r="14" spans="5:24" ht="35.1" customHeight="1">
      <c r="E14" s="15" t="s">
        <v>406</v>
      </c>
      <c r="F14" s="182" t="s">
        <v>920</v>
      </c>
      <c r="R14" s="154"/>
    </row>
    <row r="15" spans="5:24" ht="35.1" customHeight="1">
      <c r="E15" s="15" t="s">
        <v>89</v>
      </c>
      <c r="F15" s="459" t="s">
        <v>919</v>
      </c>
      <c r="G15" s="130"/>
      <c r="I15" s="130"/>
      <c r="S15" s="154"/>
    </row>
    <row r="16" spans="5:24" ht="20.100000000000001" customHeight="1">
      <c r="E16" s="14" t="s">
        <v>216</v>
      </c>
      <c r="F16" s="370" t="str">
        <f>IF(F13=S1,M7,IF(F13=S2,M8,IF(F13=S3,M9,IF(F13=S4,M8,""))))</f>
        <v>Regulation 31 (1) (b)</v>
      </c>
    </row>
    <row r="17" spans="4:6" s="16" customFormat="1" ht="20.100000000000001" customHeight="1">
      <c r="E17" s="261" t="s">
        <v>573</v>
      </c>
      <c r="F17" s="262" t="s">
        <v>101</v>
      </c>
    </row>
    <row r="18" spans="4:6" s="16" customFormat="1" ht="21">
      <c r="E18" s="529"/>
      <c r="F18" s="529"/>
    </row>
    <row r="19" spans="4:6" s="16" customFormat="1" ht="21" customHeight="1">
      <c r="D19" s="17"/>
    </row>
    <row r="20" spans="4:6" s="16" customFormat="1" ht="12.75" customHeight="1">
      <c r="D20" s="18"/>
      <c r="E20" s="17"/>
      <c r="F20" s="17"/>
    </row>
  </sheetData>
  <sheetProtection password="F884"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7" zoomScaleNormal="100" workbookViewId="0">
      <selection activeCell="E18" sqref="E18"/>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4" t="s">
        <v>111</v>
      </c>
      <c r="E8" s="264" t="s">
        <v>104</v>
      </c>
      <c r="F8" s="265" t="s">
        <v>435</v>
      </c>
      <c r="G8" s="192" t="s">
        <v>415</v>
      </c>
      <c r="H8" s="192" t="s">
        <v>416</v>
      </c>
      <c r="I8" s="192" t="s">
        <v>133</v>
      </c>
    </row>
    <row r="9" spans="1:32" ht="20.100000000000001" customHeight="1">
      <c r="D9" s="19">
        <v>1</v>
      </c>
      <c r="E9" s="196" t="s">
        <v>105</v>
      </c>
      <c r="F9" s="375" t="s">
        <v>101</v>
      </c>
      <c r="G9" s="460" t="s">
        <v>101</v>
      </c>
      <c r="H9" s="460" t="s">
        <v>101</v>
      </c>
      <c r="I9" s="460" t="s">
        <v>101</v>
      </c>
      <c r="M9">
        <v>1</v>
      </c>
      <c r="N9">
        <v>1</v>
      </c>
      <c r="O9">
        <v>1</v>
      </c>
      <c r="P9">
        <v>1</v>
      </c>
      <c r="R9" t="s">
        <v>448</v>
      </c>
      <c r="S9" t="s">
        <v>449</v>
      </c>
      <c r="T9" t="s">
        <v>450</v>
      </c>
      <c r="U9" t="s">
        <v>451</v>
      </c>
    </row>
    <row r="10" spans="1:32" ht="20.100000000000001" customHeight="1">
      <c r="D10" s="20">
        <v>2</v>
      </c>
      <c r="E10" s="197" t="s">
        <v>106</v>
      </c>
      <c r="F10" s="372" t="s">
        <v>101</v>
      </c>
      <c r="G10" s="461" t="s">
        <v>101</v>
      </c>
      <c r="H10" s="461" t="s">
        <v>101</v>
      </c>
      <c r="I10" s="461" t="s">
        <v>101</v>
      </c>
      <c r="M10">
        <v>1</v>
      </c>
      <c r="N10">
        <v>1</v>
      </c>
      <c r="O10">
        <v>1</v>
      </c>
      <c r="P10">
        <v>1</v>
      </c>
      <c r="R10" t="s">
        <v>452</v>
      </c>
      <c r="S10" t="s">
        <v>453</v>
      </c>
      <c r="T10" t="s">
        <v>454</v>
      </c>
      <c r="U10" t="s">
        <v>455</v>
      </c>
    </row>
    <row r="11" spans="1:32" ht="20.100000000000001" customHeight="1">
      <c r="D11" s="20">
        <v>3</v>
      </c>
      <c r="E11" s="197" t="s">
        <v>107</v>
      </c>
      <c r="F11" s="372" t="s">
        <v>101</v>
      </c>
      <c r="G11" s="461" t="s">
        <v>101</v>
      </c>
      <c r="H11" s="461" t="s">
        <v>101</v>
      </c>
      <c r="I11" s="461" t="s">
        <v>101</v>
      </c>
      <c r="M11">
        <v>1</v>
      </c>
      <c r="N11">
        <v>1</v>
      </c>
      <c r="O11">
        <v>1</v>
      </c>
      <c r="P11">
        <v>1</v>
      </c>
      <c r="R11" t="s">
        <v>456</v>
      </c>
      <c r="S11" t="s">
        <v>457</v>
      </c>
      <c r="T11" t="s">
        <v>458</v>
      </c>
      <c r="U11" t="s">
        <v>459</v>
      </c>
    </row>
    <row r="12" spans="1:32" ht="20.100000000000001" customHeight="1">
      <c r="D12" s="20">
        <v>4</v>
      </c>
      <c r="E12" s="197" t="s">
        <v>899</v>
      </c>
      <c r="F12" s="372" t="s">
        <v>101</v>
      </c>
      <c r="G12" s="461" t="s">
        <v>101</v>
      </c>
      <c r="H12" s="461" t="s">
        <v>101</v>
      </c>
      <c r="I12" s="461" t="s">
        <v>101</v>
      </c>
      <c r="M12">
        <v>1</v>
      </c>
      <c r="N12">
        <v>1</v>
      </c>
      <c r="O12">
        <v>1</v>
      </c>
      <c r="P12">
        <v>1</v>
      </c>
      <c r="R12" t="s">
        <v>845</v>
      </c>
      <c r="S12" t="s">
        <v>846</v>
      </c>
      <c r="T12" t="s">
        <v>847</v>
      </c>
      <c r="U12" t="s">
        <v>848</v>
      </c>
    </row>
    <row r="13" spans="1:32" ht="28.8">
      <c r="D13" s="20">
        <v>5</v>
      </c>
      <c r="E13" s="197" t="s">
        <v>108</v>
      </c>
      <c r="F13" s="372" t="s">
        <v>101</v>
      </c>
      <c r="G13" s="462" t="s">
        <v>101</v>
      </c>
      <c r="H13" s="461" t="s">
        <v>101</v>
      </c>
      <c r="I13" s="461" t="s">
        <v>101</v>
      </c>
      <c r="M13">
        <v>1</v>
      </c>
      <c r="N13">
        <v>1</v>
      </c>
      <c r="O13">
        <v>1</v>
      </c>
      <c r="P13">
        <v>1</v>
      </c>
      <c r="R13" t="s">
        <v>460</v>
      </c>
      <c r="S13" t="s">
        <v>461</v>
      </c>
      <c r="T13" t="s">
        <v>462</v>
      </c>
      <c r="U13" t="s">
        <v>463</v>
      </c>
    </row>
    <row r="14" spans="1:32" ht="21.75" customHeight="1">
      <c r="D14" s="20">
        <v>6</v>
      </c>
      <c r="E14" s="197" t="s">
        <v>109</v>
      </c>
      <c r="F14" s="372" t="s">
        <v>90</v>
      </c>
      <c r="G14" s="132" t="s">
        <v>90</v>
      </c>
      <c r="H14" s="392" t="s">
        <v>90</v>
      </c>
      <c r="I14" s="392" t="s">
        <v>101</v>
      </c>
      <c r="M14">
        <v>0</v>
      </c>
      <c r="N14">
        <v>0</v>
      </c>
      <c r="O14">
        <v>0</v>
      </c>
      <c r="P14">
        <v>1</v>
      </c>
      <c r="R14" t="s">
        <v>464</v>
      </c>
      <c r="S14" t="s">
        <v>465</v>
      </c>
      <c r="T14" t="s">
        <v>466</v>
      </c>
      <c r="U14" t="s">
        <v>467</v>
      </c>
    </row>
    <row r="15" spans="1:32" s="16" customFormat="1" ht="20.100000000000001" customHeight="1">
      <c r="A15"/>
      <c r="B15"/>
      <c r="C15"/>
      <c r="D15" s="78">
        <v>7</v>
      </c>
      <c r="E15" s="406" t="s">
        <v>782</v>
      </c>
      <c r="F15" s="371" t="s">
        <v>101</v>
      </c>
      <c r="G15" s="463" t="s">
        <v>101</v>
      </c>
      <c r="H15" s="617"/>
      <c r="I15" s="618"/>
      <c r="M15">
        <v>1</v>
      </c>
      <c r="N15">
        <v>1</v>
      </c>
      <c r="O15">
        <v>0</v>
      </c>
      <c r="P15">
        <v>0</v>
      </c>
      <c r="Q15"/>
      <c r="R15" s="16" t="s">
        <v>855</v>
      </c>
      <c r="S15" s="16" t="s">
        <v>849</v>
      </c>
      <c r="W15"/>
      <c r="X15"/>
      <c r="Y15"/>
      <c r="Z15"/>
      <c r="AA15"/>
      <c r="AB15"/>
      <c r="AC15"/>
      <c r="AD15"/>
      <c r="AE15"/>
      <c r="AF15"/>
    </row>
    <row r="16" spans="1:32" s="16" customFormat="1" ht="30" customHeight="1">
      <c r="A16"/>
      <c r="B16"/>
      <c r="C16"/>
      <c r="D16" s="78">
        <v>8</v>
      </c>
      <c r="E16" s="406" t="s">
        <v>783</v>
      </c>
      <c r="F16" s="371" t="s">
        <v>101</v>
      </c>
      <c r="G16" s="463" t="s">
        <v>101</v>
      </c>
      <c r="H16" s="619"/>
      <c r="I16" s="620"/>
      <c r="M16">
        <v>1</v>
      </c>
      <c r="N16">
        <v>1</v>
      </c>
      <c r="O16"/>
      <c r="P16"/>
      <c r="Q16"/>
      <c r="R16" s="16" t="s">
        <v>854</v>
      </c>
      <c r="S16" s="16" t="s">
        <v>856</v>
      </c>
      <c r="W16"/>
      <c r="X16"/>
      <c r="Y16"/>
      <c r="Z16"/>
      <c r="AA16"/>
      <c r="AB16"/>
      <c r="AC16"/>
      <c r="AD16"/>
      <c r="AE16"/>
      <c r="AF16"/>
    </row>
    <row r="17" spans="1:32" s="16" customFormat="1" ht="30" customHeight="1">
      <c r="A17"/>
      <c r="B17"/>
      <c r="C17"/>
      <c r="D17" s="78">
        <v>9</v>
      </c>
      <c r="E17" s="406" t="s">
        <v>900</v>
      </c>
      <c r="F17" s="371" t="s">
        <v>101</v>
      </c>
      <c r="G17" s="463" t="s">
        <v>101</v>
      </c>
      <c r="H17" s="621"/>
      <c r="I17" s="622"/>
      <c r="M17">
        <v>1</v>
      </c>
      <c r="N17">
        <v>1</v>
      </c>
      <c r="O17"/>
      <c r="P17"/>
      <c r="Q17"/>
      <c r="R17" s="16" t="s">
        <v>857</v>
      </c>
      <c r="S17" s="16" t="s">
        <v>858</v>
      </c>
      <c r="W17"/>
      <c r="X17"/>
      <c r="Y17"/>
      <c r="Z17"/>
      <c r="AA17"/>
      <c r="AB17"/>
      <c r="AC17"/>
      <c r="AD17"/>
      <c r="AE17"/>
      <c r="AF17"/>
    </row>
    <row r="18" spans="1:32" s="16" customFormat="1" ht="20.100000000000001" customHeight="1">
      <c r="A18"/>
      <c r="B18"/>
      <c r="C18"/>
      <c r="D18" s="78">
        <v>10</v>
      </c>
      <c r="E18" s="197" t="s">
        <v>356</v>
      </c>
      <c r="F18" s="373" t="s">
        <v>101</v>
      </c>
      <c r="G18" s="464" t="s">
        <v>101</v>
      </c>
      <c r="H18" s="464" t="s">
        <v>101</v>
      </c>
      <c r="I18" s="465"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529</v>
      </c>
      <c r="F19" s="374" t="s">
        <v>101</v>
      </c>
      <c r="G19" s="456"/>
      <c r="H19" s="457"/>
      <c r="I19" s="458"/>
      <c r="M19" s="130">
        <v>0</v>
      </c>
      <c r="R19" s="130" t="s">
        <v>529</v>
      </c>
    </row>
  </sheetData>
  <sheetProtection password="F884"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opLeftCell="W6" zoomScale="80" zoomScaleNormal="80" workbookViewId="0">
      <selection activeCell="AK13" sqref="AK13"/>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818</v>
      </c>
      <c r="T2" t="s">
        <v>819</v>
      </c>
      <c r="U2" t="s">
        <v>815</v>
      </c>
      <c r="V2" t="s">
        <v>816</v>
      </c>
      <c r="W2" t="s">
        <v>152</v>
      </c>
      <c r="X2" t="s">
        <v>153</v>
      </c>
      <c r="Y2" t="s">
        <v>820</v>
      </c>
      <c r="Z2" t="s">
        <v>821</v>
      </c>
      <c r="AA2" t="s">
        <v>822</v>
      </c>
      <c r="AB2" t="s">
        <v>823</v>
      </c>
      <c r="AC2" t="s">
        <v>824</v>
      </c>
      <c r="AD2" t="s">
        <v>825</v>
      </c>
      <c r="AE2" t="s">
        <v>826</v>
      </c>
      <c r="AF2" t="s">
        <v>827</v>
      </c>
      <c r="AG2" t="s">
        <v>154</v>
      </c>
      <c r="AH2" t="s">
        <v>640</v>
      </c>
      <c r="AI2" t="s">
        <v>642</v>
      </c>
      <c r="AJ2" t="s">
        <v>641</v>
      </c>
    </row>
    <row r="3" spans="5:36" hidden="1"/>
    <row r="4" spans="5:36" hidden="1"/>
    <row r="5" spans="5:36" hidden="1"/>
    <row r="8" spans="5:36" ht="30" customHeight="1">
      <c r="E8" s="538" t="s">
        <v>138</v>
      </c>
      <c r="F8" s="539"/>
      <c r="G8" s="539"/>
      <c r="H8" s="539"/>
      <c r="I8" s="539"/>
      <c r="J8" s="539"/>
      <c r="K8" s="539"/>
      <c r="L8" s="539"/>
      <c r="M8" s="539"/>
      <c r="N8" s="539"/>
      <c r="O8" s="539"/>
      <c r="P8" s="539"/>
      <c r="Q8" s="539"/>
      <c r="R8" s="539"/>
      <c r="S8" s="539"/>
      <c r="T8" s="539"/>
      <c r="U8" s="539"/>
      <c r="V8" s="539"/>
      <c r="W8" s="539"/>
      <c r="X8" s="539"/>
      <c r="Y8" s="539"/>
      <c r="Z8" s="539"/>
      <c r="AA8" s="539"/>
      <c r="AB8" s="539"/>
      <c r="AC8" s="539"/>
      <c r="AD8" s="539"/>
      <c r="AE8" s="539"/>
      <c r="AF8" s="539"/>
      <c r="AG8" s="539"/>
      <c r="AH8" s="539"/>
      <c r="AI8" s="539"/>
      <c r="AJ8" s="540"/>
    </row>
    <row r="9" spans="5:36" ht="22.5" customHeight="1">
      <c r="E9" s="541" t="s">
        <v>794</v>
      </c>
      <c r="F9" s="542"/>
      <c r="G9" s="542"/>
      <c r="H9" s="542"/>
      <c r="I9" s="542"/>
      <c r="J9" s="542"/>
      <c r="K9" s="542"/>
      <c r="L9" s="542"/>
      <c r="M9" s="542"/>
      <c r="N9" s="542"/>
      <c r="O9" s="542"/>
      <c r="P9" s="542"/>
      <c r="Q9" s="542"/>
      <c r="R9" s="542"/>
      <c r="S9" s="542"/>
      <c r="T9" s="542"/>
      <c r="U9" s="542"/>
      <c r="V9" s="542"/>
      <c r="W9" s="542"/>
      <c r="X9" s="542"/>
      <c r="Y9" s="542"/>
      <c r="Z9" s="542"/>
      <c r="AA9" s="542"/>
      <c r="AB9" s="542"/>
      <c r="AC9" s="542"/>
      <c r="AD9" s="542"/>
      <c r="AE9" s="542"/>
      <c r="AF9" s="542"/>
      <c r="AG9" s="542"/>
      <c r="AH9" s="542"/>
      <c r="AI9" s="542"/>
      <c r="AJ9" s="543"/>
    </row>
    <row r="10" spans="5:36" ht="27" customHeight="1">
      <c r="E10" s="532" t="s">
        <v>124</v>
      </c>
      <c r="F10" s="532" t="s">
        <v>125</v>
      </c>
      <c r="G10" s="532" t="s">
        <v>2</v>
      </c>
      <c r="H10" s="532" t="s">
        <v>3</v>
      </c>
      <c r="I10" s="532" t="s">
        <v>4</v>
      </c>
      <c r="J10" s="532" t="s">
        <v>5</v>
      </c>
      <c r="K10" s="532" t="s">
        <v>6</v>
      </c>
      <c r="L10" s="532" t="s">
        <v>7</v>
      </c>
      <c r="M10" s="547" t="s">
        <v>126</v>
      </c>
      <c r="N10" s="548"/>
      <c r="O10" s="548"/>
      <c r="P10" s="549"/>
      <c r="Q10" s="550" t="s">
        <v>790</v>
      </c>
      <c r="R10" s="551" t="s">
        <v>812</v>
      </c>
      <c r="S10" s="551" t="s">
        <v>901</v>
      </c>
      <c r="T10" s="532" t="s">
        <v>809</v>
      </c>
      <c r="U10" s="532" t="s">
        <v>784</v>
      </c>
      <c r="V10" s="532" t="s">
        <v>785</v>
      </c>
      <c r="W10" s="534" t="s">
        <v>786</v>
      </c>
      <c r="X10" s="535"/>
      <c r="Y10" s="534" t="s">
        <v>787</v>
      </c>
      <c r="Z10" s="535"/>
      <c r="AA10" s="534" t="s">
        <v>811</v>
      </c>
      <c r="AB10" s="535"/>
      <c r="AC10" s="534" t="s">
        <v>788</v>
      </c>
      <c r="AD10" s="535"/>
      <c r="AE10" s="534" t="s">
        <v>810</v>
      </c>
      <c r="AF10" s="535"/>
      <c r="AG10" s="532" t="s">
        <v>789</v>
      </c>
      <c r="AH10" s="544" t="s">
        <v>635</v>
      </c>
      <c r="AI10" s="545"/>
      <c r="AJ10" s="546"/>
    </row>
    <row r="11" spans="5:36" ht="24" customHeight="1">
      <c r="E11" s="533"/>
      <c r="F11" s="533"/>
      <c r="G11" s="533"/>
      <c r="H11" s="533"/>
      <c r="I11" s="533"/>
      <c r="J11" s="533"/>
      <c r="K11" s="533"/>
      <c r="L11" s="533"/>
      <c r="M11" s="544" t="s">
        <v>307</v>
      </c>
      <c r="N11" s="545"/>
      <c r="O11" s="546"/>
      <c r="P11" s="533" t="s">
        <v>127</v>
      </c>
      <c r="Q11" s="550"/>
      <c r="R11" s="552"/>
      <c r="S11" s="552"/>
      <c r="T11" s="533"/>
      <c r="U11" s="533"/>
      <c r="V11" s="533"/>
      <c r="W11" s="536"/>
      <c r="X11" s="537"/>
      <c r="Y11" s="536"/>
      <c r="Z11" s="537"/>
      <c r="AA11" s="536"/>
      <c r="AB11" s="537"/>
      <c r="AC11" s="536"/>
      <c r="AD11" s="537"/>
      <c r="AE11" s="536"/>
      <c r="AF11" s="537"/>
      <c r="AG11" s="533"/>
      <c r="AH11" s="544" t="s">
        <v>636</v>
      </c>
      <c r="AI11" s="545"/>
      <c r="AJ11" s="546"/>
    </row>
    <row r="12" spans="5:36" ht="79.5" customHeight="1">
      <c r="E12" s="533"/>
      <c r="F12" s="533"/>
      <c r="G12" s="533"/>
      <c r="H12" s="533"/>
      <c r="I12" s="533"/>
      <c r="J12" s="533"/>
      <c r="K12" s="533"/>
      <c r="L12" s="533"/>
      <c r="M12" s="24" t="s">
        <v>117</v>
      </c>
      <c r="N12" s="50" t="s">
        <v>791</v>
      </c>
      <c r="O12" s="50" t="s">
        <v>16</v>
      </c>
      <c r="P12" s="533"/>
      <c r="Q12" s="550"/>
      <c r="R12" s="553"/>
      <c r="S12" s="553"/>
      <c r="T12" s="533"/>
      <c r="U12" s="533"/>
      <c r="V12" s="533"/>
      <c r="W12" s="24" t="s">
        <v>17</v>
      </c>
      <c r="X12" s="24" t="s">
        <v>18</v>
      </c>
      <c r="Y12" s="24" t="s">
        <v>17</v>
      </c>
      <c r="Z12" s="24" t="s">
        <v>18</v>
      </c>
      <c r="AA12" s="24" t="s">
        <v>17</v>
      </c>
      <c r="AB12" s="24" t="s">
        <v>18</v>
      </c>
      <c r="AC12" s="24" t="s">
        <v>17</v>
      </c>
      <c r="AD12" s="24" t="s">
        <v>18</v>
      </c>
      <c r="AE12" s="24" t="s">
        <v>17</v>
      </c>
      <c r="AF12" s="24" t="s">
        <v>18</v>
      </c>
      <c r="AG12" s="533"/>
      <c r="AH12" s="245" t="s">
        <v>637</v>
      </c>
      <c r="AI12" s="245" t="s">
        <v>638</v>
      </c>
      <c r="AJ12" s="245" t="s">
        <v>639</v>
      </c>
    </row>
    <row r="13" spans="5:36" ht="20.100000000000001" customHeight="1">
      <c r="E13" s="48" t="s">
        <v>128</v>
      </c>
      <c r="F13" s="42" t="s">
        <v>129</v>
      </c>
      <c r="G13" s="60">
        <f>+IFERROR(IF(COUNT('Shareholding Pattern'!H26),('Shareholding Pattern'!H26),""),"")</f>
        <v>3</v>
      </c>
      <c r="H13" s="60">
        <f>+IFERROR(IF(COUNT('Shareholding Pattern'!I26),('Shareholding Pattern'!I26),""),"")</f>
        <v>8207700</v>
      </c>
      <c r="I13" s="60" t="str">
        <f>+IFERROR(IF(COUNT('Shareholding Pattern'!J26),('Shareholding Pattern'!J26),""),"")</f>
        <v/>
      </c>
      <c r="J13" s="60" t="str">
        <f>+IFERROR(IF(COUNT('Shareholding Pattern'!K26),('Shareholding Pattern'!K26),""),"")</f>
        <v/>
      </c>
      <c r="K13" s="60">
        <f>+IFERROR(IF(COUNT('Shareholding Pattern'!L26),('Shareholding Pattern'!L26),""),"")</f>
        <v>8207700</v>
      </c>
      <c r="L13" s="121">
        <f>+IFERROR(IF(COUNT('Shareholding Pattern'!M26),('Shareholding Pattern'!M26),""),"")</f>
        <v>69.28</v>
      </c>
      <c r="M13" s="121">
        <f>+IFERROR(IF(COUNT('Shareholding Pattern'!N26),('Shareholding Pattern'!N26),""),"")</f>
        <v>8207700</v>
      </c>
      <c r="N13" s="99" t="str">
        <f>+IFERROR(IF(COUNT('Shareholding Pattern'!O26),('Shareholding Pattern'!O26),""),"")</f>
        <v/>
      </c>
      <c r="O13" s="99">
        <f>+IFERROR(IF(COUNT('Shareholding Pattern'!P26),('Shareholding Pattern'!P26),""),"")</f>
        <v>8207700</v>
      </c>
      <c r="P13" s="121">
        <f>+IFERROR(IF(COUNT('Shareholding Pattern'!Q26),('Shareholding Pattern'!Q26),""),"")</f>
        <v>69.28</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8207700</v>
      </c>
      <c r="V13" s="121">
        <f>+IFERROR(IF(COUNT('Shareholding Pattern'!W26),('Shareholding Pattern'!W26),""),"")</f>
        <v>69.28</v>
      </c>
      <c r="W13" s="60">
        <f>+IFERROR(IF(COUNT('Shareholding Pattern'!X26),('Shareholding Pattern'!X26),""),"")</f>
        <v>8207700</v>
      </c>
      <c r="X13" s="121">
        <f>+IFERROR(IF(COUNT('Shareholding Pattern'!Y26),('Shareholding Pattern'!Y26),""),"")</f>
        <v>100</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8207700</v>
      </c>
      <c r="AH13" s="453"/>
      <c r="AI13" s="454"/>
      <c r="AJ13" s="455"/>
    </row>
    <row r="14" spans="5:36" ht="20.100000000000001" customHeight="1">
      <c r="E14" s="48" t="s">
        <v>130</v>
      </c>
      <c r="F14" s="41" t="s">
        <v>131</v>
      </c>
      <c r="G14" s="60">
        <f>+IFERROR(IF(COUNT('Shareholding Pattern'!H71),('Shareholding Pattern'!H71),""),"")</f>
        <v>1200</v>
      </c>
      <c r="H14" s="60">
        <f>+IFERROR(IF(COUNT('Shareholding Pattern'!I71),('Shareholding Pattern'!I71),""),"")</f>
        <v>3640100</v>
      </c>
      <c r="I14" s="60" t="str">
        <f>+IFERROR(IF(COUNT('Shareholding Pattern'!J71),('Shareholding Pattern'!J71),""),"")</f>
        <v/>
      </c>
      <c r="J14" s="60" t="str">
        <f>+IFERROR(IF(COUNT('Shareholding Pattern'!K71),('Shareholding Pattern'!K71),""),"")</f>
        <v/>
      </c>
      <c r="K14" s="60">
        <f>+IFERROR(IF(COUNT('Shareholding Pattern'!L71),('Shareholding Pattern'!L71),""),"")</f>
        <v>3640100</v>
      </c>
      <c r="L14" s="121">
        <f>+IFERROR(IF(COUNT('Shareholding Pattern'!M71),('Shareholding Pattern'!M71),""),"")</f>
        <v>30.72</v>
      </c>
      <c r="M14" s="178">
        <f>+IFERROR(IF(COUNT('Shareholding Pattern'!N71),('Shareholding Pattern'!N71),""),"")</f>
        <v>3640100</v>
      </c>
      <c r="N14" s="99" t="str">
        <f>+IFERROR(IF(COUNT('Shareholding Pattern'!O71),('Shareholding Pattern'!O71),""),"")</f>
        <v/>
      </c>
      <c r="O14" s="99">
        <f>+IFERROR(IF(COUNT('Shareholding Pattern'!P71),('Shareholding Pattern'!P71),""),"")</f>
        <v>3640100</v>
      </c>
      <c r="P14" s="121">
        <f>+IFERROR(IF(COUNT('Shareholding Pattern'!Q71),('Shareholding Pattern'!Q71),""),"")</f>
        <v>30.72</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3640100</v>
      </c>
      <c r="V14" s="121">
        <f>+IFERROR(IF(COUNT('Shareholding Pattern'!W71),('Shareholding Pattern'!W71),""),"")</f>
        <v>30.72</v>
      </c>
      <c r="W14" s="60">
        <f>+IFERROR(IF(COUNT('Shareholding Pattern'!X71),('Shareholding Pattern'!X71),""),"")</f>
        <v>512100</v>
      </c>
      <c r="X14" s="361">
        <f>+IFERROR(IF(COUNT('Shareholding Pattern'!Y71),('Shareholding Pattern'!Y71),""),"")</f>
        <v>14.07</v>
      </c>
      <c r="Y14" s="435"/>
      <c r="Z14" s="436"/>
      <c r="AA14" s="436"/>
      <c r="AB14" s="436"/>
      <c r="AC14" s="436"/>
      <c r="AD14" s="436"/>
      <c r="AE14" s="436"/>
      <c r="AF14" s="441"/>
      <c r="AG14" s="362">
        <f>+IFERROR(IF(COUNT('Shareholding Pattern'!AH71),('Shareholding Pattern'!AH71),""),"")</f>
        <v>3640100</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1" t="str">
        <f>+IFERROR(IF(COUNT('Shareholding Pattern'!Y77),('Shareholding Pattern'!Y77),""),"")</f>
        <v/>
      </c>
      <c r="Y15" s="437"/>
      <c r="Z15" s="438"/>
      <c r="AA15" s="438"/>
      <c r="AB15" s="438"/>
      <c r="AC15" s="438"/>
      <c r="AD15" s="438"/>
      <c r="AE15" s="438"/>
      <c r="AF15" s="442"/>
      <c r="AG15" s="362" t="str">
        <f>+IFERROR(IF(COUNT('Shareholding Pattern'!AH77),('Shareholding Pattern'!AH77),""),"")</f>
        <v/>
      </c>
      <c r="AH15" s="444"/>
      <c r="AI15" s="445"/>
      <c r="AJ15" s="446"/>
    </row>
    <row r="16" spans="5:36" ht="20.100000000000001" customHeight="1">
      <c r="E16" s="360"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1" t="str">
        <f>+IFERROR(IF(COUNT('Shareholding Pattern'!Y75),('Shareholding Pattern'!Y75),""),"")</f>
        <v/>
      </c>
      <c r="Y16" s="437"/>
      <c r="Z16" s="438"/>
      <c r="AA16" s="438"/>
      <c r="AB16" s="438"/>
      <c r="AC16" s="438"/>
      <c r="AD16" s="438"/>
      <c r="AE16" s="438"/>
      <c r="AF16" s="442"/>
      <c r="AG16" s="362" t="str">
        <f>+IFERROR(IF(COUNT('Shareholding Pattern'!AH75),('Shareholding Pattern'!AH75),""),"")</f>
        <v/>
      </c>
      <c r="AH16" s="447"/>
      <c r="AI16" s="448"/>
      <c r="AJ16" s="449"/>
    </row>
    <row r="17" spans="5:36" ht="20.100000000000001" customHeight="1">
      <c r="E17" s="360"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1" t="str">
        <f>+IFERROR(IF(COUNT('Shareholding Pattern'!Y76),('Shareholding Pattern'!Y76),""),"")</f>
        <v/>
      </c>
      <c r="Y17" s="439"/>
      <c r="Z17" s="440"/>
      <c r="AA17" s="440"/>
      <c r="AB17" s="440"/>
      <c r="AC17" s="440"/>
      <c r="AD17" s="440"/>
      <c r="AE17" s="440"/>
      <c r="AF17" s="443"/>
      <c r="AG17" s="362" t="str">
        <f>+IFERROR(IF(COUNT('Shareholding Pattern'!AH76),('Shareholding Pattern'!AH76),""),"")</f>
        <v/>
      </c>
      <c r="AH17" s="450"/>
      <c r="AI17" s="451"/>
      <c r="AJ17" s="452"/>
    </row>
    <row r="18" spans="5:36" ht="18">
      <c r="E18" s="43"/>
      <c r="F18" s="51" t="s">
        <v>16</v>
      </c>
      <c r="G18" s="61">
        <f>+IFERROR(IF(COUNT('Shareholding Pattern'!H79),('Shareholding Pattern'!H79),""),"")</f>
        <v>1203</v>
      </c>
      <c r="H18" s="61">
        <f>+IFERROR(IF(COUNT('Shareholding Pattern'!I79),('Shareholding Pattern'!I79),""),"")</f>
        <v>11847800</v>
      </c>
      <c r="I18" s="61" t="str">
        <f>+IFERROR(IF(COUNT('Shareholding Pattern'!J79),('Shareholding Pattern'!J79),""),"")</f>
        <v/>
      </c>
      <c r="J18" s="61" t="str">
        <f>+IFERROR(IF(COUNT('Shareholding Pattern'!K79),('Shareholding Pattern'!K79),""),"")</f>
        <v/>
      </c>
      <c r="K18" s="61">
        <f>+IFERROR(IF(COUNT('Shareholding Pattern'!L79),('Shareholding Pattern'!L79),""),"")</f>
        <v>11847800</v>
      </c>
      <c r="L18" s="181">
        <f>+IFERROR(IF(COUNT('Shareholding Pattern'!M79),('Shareholding Pattern'!M79),""),"")</f>
        <v>100</v>
      </c>
      <c r="M18" s="177">
        <f>+IFERROR(IF(COUNT('Shareholding Pattern'!N79),('Shareholding Pattern'!N79),""),"")</f>
        <v>11847800</v>
      </c>
      <c r="N18" s="209" t="str">
        <f>+IFERROR(IF(COUNT('Shareholding Pattern'!O79),('Shareholding Pattern'!O79),""),"")</f>
        <v/>
      </c>
      <c r="O18" s="209">
        <f>+IFERROR(IF(COUNT('Shareholding Pattern'!P79),('Shareholding Pattern'!P79),""),"")</f>
        <v>11847800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11847800</v>
      </c>
      <c r="V18" s="181">
        <f>+IFERROR(IF(COUNT('Shareholding Pattern'!W79),('Shareholding Pattern'!W79),""),"")</f>
        <v>100</v>
      </c>
      <c r="W18" s="61">
        <f>+IFERROR(IF(COUNT('Shareholding Pattern'!X79),('Shareholding Pattern'!X79),""),"")</f>
        <v>8719800</v>
      </c>
      <c r="X18" s="177">
        <f>+IFERROR(IF(COUNT('Shareholding Pattern'!Y79),('Shareholding Pattern'!Y79),""),"")</f>
        <v>73.599999999999994</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11847800</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S10:S12"/>
    <mergeCell ref="U10:U12"/>
    <mergeCell ref="Y10:Z11"/>
    <mergeCell ref="AA10:AB11"/>
    <mergeCell ref="AC10:AD11"/>
    <mergeCell ref="W10:X11"/>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E10:E12"/>
    <mergeCell ref="F10:F12"/>
    <mergeCell ref="G10:G12"/>
    <mergeCell ref="H10:H12"/>
    <mergeCell ref="I10:I12"/>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H63" activePane="bottomRight" state="frozen"/>
      <selection activeCell="D7" sqref="D7"/>
      <selection pane="topRight" activeCell="H7" sqref="H7"/>
      <selection pane="bottomLeft" activeCell="D12" sqref="D12"/>
      <selection pane="bottomRight" activeCell="H68" sqref="H68:I68"/>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38" width="5.5546875" customWidth="1"/>
    <col min="39"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817</v>
      </c>
      <c r="T2" s="101" t="s">
        <v>911</v>
      </c>
      <c r="U2" s="101" t="s">
        <v>819</v>
      </c>
      <c r="V2" s="101" t="s">
        <v>815</v>
      </c>
      <c r="W2" s="49" t="s">
        <v>816</v>
      </c>
      <c r="X2" s="49" t="s">
        <v>152</v>
      </c>
      <c r="Y2" s="49" t="s">
        <v>153</v>
      </c>
      <c r="Z2" s="101" t="s">
        <v>820</v>
      </c>
      <c r="AA2" s="49" t="s">
        <v>821</v>
      </c>
      <c r="AB2" s="49" t="s">
        <v>822</v>
      </c>
      <c r="AC2" s="49" t="s">
        <v>823</v>
      </c>
      <c r="AD2" s="49" t="s">
        <v>824</v>
      </c>
      <c r="AE2" s="49" t="s">
        <v>825</v>
      </c>
      <c r="AF2" s="49" t="s">
        <v>826</v>
      </c>
      <c r="AG2" s="49" t="s">
        <v>827</v>
      </c>
      <c r="AH2" s="101" t="s">
        <v>154</v>
      </c>
      <c r="AI2" s="49" t="s">
        <v>640</v>
      </c>
      <c r="AJ2" s="101" t="s">
        <v>642</v>
      </c>
      <c r="AK2" s="49" t="s">
        <v>641</v>
      </c>
    </row>
    <row r="3" spans="5:66" hidden="1"/>
    <row r="4" spans="5:66" hidden="1"/>
    <row r="5" spans="5:66" hidden="1"/>
    <row r="6" spans="5:66" hidden="1"/>
    <row r="7" spans="5:66" ht="15" customHeight="1"/>
    <row r="8" spans="5:66" ht="15" customHeight="1">
      <c r="R8" s="267"/>
      <c r="S8" s="267"/>
      <c r="T8" s="267"/>
      <c r="U8" s="267"/>
    </row>
    <row r="9" spans="5:66" ht="20.100000000000001" customHeight="1">
      <c r="E9" s="557" t="s">
        <v>111</v>
      </c>
      <c r="F9" s="561" t="s">
        <v>0</v>
      </c>
      <c r="G9" s="562"/>
      <c r="H9" s="550" t="s">
        <v>2</v>
      </c>
      <c r="I9" s="550" t="s">
        <v>3</v>
      </c>
      <c r="J9" s="550" t="s">
        <v>4</v>
      </c>
      <c r="K9" s="533" t="s">
        <v>5</v>
      </c>
      <c r="L9" s="533" t="s">
        <v>6</v>
      </c>
      <c r="M9" s="554" t="s">
        <v>7</v>
      </c>
      <c r="N9" s="544" t="s">
        <v>8</v>
      </c>
      <c r="O9" s="545"/>
      <c r="P9" s="545"/>
      <c r="Q9" s="546"/>
      <c r="R9" s="550" t="s">
        <v>790</v>
      </c>
      <c r="S9" s="551" t="s">
        <v>813</v>
      </c>
      <c r="T9" s="551" t="s">
        <v>902</v>
      </c>
      <c r="U9" s="550" t="s">
        <v>809</v>
      </c>
      <c r="V9" s="551" t="s">
        <v>784</v>
      </c>
      <c r="W9" s="578" t="s">
        <v>785</v>
      </c>
      <c r="X9" s="533" t="s">
        <v>786</v>
      </c>
      <c r="Y9" s="533"/>
      <c r="Z9" s="533" t="s">
        <v>787</v>
      </c>
      <c r="AA9" s="533"/>
      <c r="AB9" s="533" t="s">
        <v>811</v>
      </c>
      <c r="AC9" s="533"/>
      <c r="AD9" s="561" t="s">
        <v>788</v>
      </c>
      <c r="AE9" s="562"/>
      <c r="AF9" s="561" t="s">
        <v>814</v>
      </c>
      <c r="AG9" s="562"/>
      <c r="AH9" s="550" t="s">
        <v>789</v>
      </c>
      <c r="AI9" s="567" t="s">
        <v>635</v>
      </c>
      <c r="AJ9" s="568"/>
      <c r="AK9" s="569"/>
    </row>
    <row r="10" spans="5:66" ht="20.100000000000001" customHeight="1">
      <c r="E10" s="558"/>
      <c r="F10" s="563"/>
      <c r="G10" s="564"/>
      <c r="H10" s="550"/>
      <c r="I10" s="550"/>
      <c r="J10" s="550"/>
      <c r="K10" s="533"/>
      <c r="L10" s="533"/>
      <c r="M10" s="554"/>
      <c r="N10" s="544" t="s">
        <v>12</v>
      </c>
      <c r="O10" s="545"/>
      <c r="P10" s="546"/>
      <c r="Q10" s="554" t="s">
        <v>13</v>
      </c>
      <c r="R10" s="550"/>
      <c r="S10" s="552"/>
      <c r="T10" s="552"/>
      <c r="U10" s="550"/>
      <c r="V10" s="552"/>
      <c r="W10" s="578"/>
      <c r="X10" s="533"/>
      <c r="Y10" s="533"/>
      <c r="Z10" s="533"/>
      <c r="AA10" s="533"/>
      <c r="AB10" s="533"/>
      <c r="AC10" s="533"/>
      <c r="AD10" s="534"/>
      <c r="AE10" s="535"/>
      <c r="AF10" s="534"/>
      <c r="AG10" s="535"/>
      <c r="AH10" s="550"/>
      <c r="AI10" s="544" t="s">
        <v>636</v>
      </c>
      <c r="AJ10" s="545"/>
      <c r="AK10" s="546"/>
    </row>
    <row r="11" spans="5:66" ht="99.9" customHeight="1">
      <c r="E11" s="559"/>
      <c r="F11" s="534"/>
      <c r="G11" s="535"/>
      <c r="H11" s="550"/>
      <c r="I11" s="550"/>
      <c r="J11" s="550"/>
      <c r="K11" s="533"/>
      <c r="L11" s="533"/>
      <c r="M11" s="554"/>
      <c r="N11" s="50" t="s">
        <v>14</v>
      </c>
      <c r="O11" s="50" t="s">
        <v>791</v>
      </c>
      <c r="P11" s="102" t="s">
        <v>16</v>
      </c>
      <c r="Q11" s="554"/>
      <c r="R11" s="550"/>
      <c r="S11" s="553"/>
      <c r="T11" s="553"/>
      <c r="U11" s="550"/>
      <c r="V11" s="553"/>
      <c r="W11" s="578"/>
      <c r="X11" s="50" t="s">
        <v>17</v>
      </c>
      <c r="Y11" s="50" t="s">
        <v>18</v>
      </c>
      <c r="Z11" s="102" t="s">
        <v>17</v>
      </c>
      <c r="AA11" s="50" t="s">
        <v>18</v>
      </c>
      <c r="AB11" s="102" t="s">
        <v>17</v>
      </c>
      <c r="AC11" s="50" t="s">
        <v>18</v>
      </c>
      <c r="AD11" s="102" t="s">
        <v>17</v>
      </c>
      <c r="AE11" s="50" t="s">
        <v>18</v>
      </c>
      <c r="AF11" s="102" t="s">
        <v>17</v>
      </c>
      <c r="AG11" s="50" t="s">
        <v>18</v>
      </c>
      <c r="AH11" s="550"/>
      <c r="AI11" s="50" t="s">
        <v>637</v>
      </c>
      <c r="AJ11" s="50" t="s">
        <v>638</v>
      </c>
      <c r="AK11" s="50" t="s">
        <v>639</v>
      </c>
    </row>
    <row r="12" spans="5:66" ht="30" customHeight="1">
      <c r="E12" s="7" t="s">
        <v>19</v>
      </c>
      <c r="F12" s="327" t="s">
        <v>20</v>
      </c>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c r="AG12" s="255"/>
      <c r="AH12" s="255"/>
      <c r="AI12" s="255"/>
      <c r="AJ12" s="255"/>
      <c r="AK12" s="256"/>
    </row>
    <row r="13" spans="5:66" ht="20.100000000000001" customHeight="1">
      <c r="E13" s="321"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5" t="s">
        <v>23</v>
      </c>
      <c r="F14" s="286" t="s">
        <v>24</v>
      </c>
      <c r="G14" s="287"/>
      <c r="H14" s="123">
        <f>IFERROR(IF(COUNT(IndHUF!$AL$13),IF(IndHUF!$AL$13=0,"0",IndHUF!$AL$13),""),"")</f>
        <v>3</v>
      </c>
      <c r="I14" s="288">
        <f>+IF(COUNT(IndHUF!H19),IndHUF!H19,"")</f>
        <v>8207700</v>
      </c>
      <c r="J14" s="288" t="str">
        <f>+IF(COUNT(IndHUF!I19),IndHUF!I19,"")</f>
        <v/>
      </c>
      <c r="K14" s="289" t="str">
        <f>+IF(COUNT(IndHUF!J19),IndHUF!J19,"")</f>
        <v/>
      </c>
      <c r="L14" s="289">
        <f>+IF(COUNT(IndHUF!K19),IndHUF!K19,"")</f>
        <v>8207700</v>
      </c>
      <c r="M14" s="111">
        <f>+IFERROR(IF(COUNT(L14),ROUND(L14/'Shareholding Pattern'!$L$78*100,2),""),0)</f>
        <v>69.28</v>
      </c>
      <c r="N14" s="290">
        <f>+IF(COUNT(+IndHUF!M19),SUM(+IndHUF!M19),"")</f>
        <v>8207700</v>
      </c>
      <c r="O14" s="290" t="str">
        <f>+IF(COUNT(+IndHUF!N19),SUM(+IndHUF!N19),"")</f>
        <v/>
      </c>
      <c r="P14" s="288">
        <f>+IF(COUNT(IndHUF!O19),IndHUF!O19,"")</f>
        <v>8207700</v>
      </c>
      <c r="Q14" s="111">
        <f>+IF(COUNT(IndHUF!P19),IndHUF!P19,"")</f>
        <v>69.28</v>
      </c>
      <c r="R14" s="288" t="str">
        <f>+IF(COUNT(IndHUF!Q19),IndHUF!Q19,"")</f>
        <v/>
      </c>
      <c r="S14" s="291" t="str">
        <f>+IF(COUNT(IndHUF!R19),IndHUF!R19,"")</f>
        <v/>
      </c>
      <c r="T14" s="291" t="str">
        <f>+IF(COUNT(IndHUF!S19),IndHUF!S19,"")</f>
        <v/>
      </c>
      <c r="U14" s="394" t="str">
        <f>+IF(COUNT(IndHUF!T19),IndHUF!T19,"")</f>
        <v/>
      </c>
      <c r="V14" s="292">
        <f>+IF(COUNT(IndHUF!U19),IndHUF!U19,"")</f>
        <v>8207700</v>
      </c>
      <c r="W14" s="98">
        <f>+IFERROR(IF(COUNT(L14,U14),ROUND(SUM(L14,U14)/SUM('Shareholding Pattern'!$L$78,'Shareholding Pattern'!$U$78)*100,2),""),0)</f>
        <v>69.28</v>
      </c>
      <c r="X14" s="293">
        <f>+IF(COUNT(IndHUF!W19),IndHUF!W19,"")</f>
        <v>8207700</v>
      </c>
      <c r="Y14" s="157">
        <f>+IFERROR(IF(COUNT(X14),ROUND(SUM(X14)/SUM(L14)*100,2),""),0)</f>
        <v>100</v>
      </c>
      <c r="Z14" s="293" t="str">
        <f>+IF(COUNT(IndHUF!Y19),IndHUF!Y19,"")</f>
        <v/>
      </c>
      <c r="AA14" s="157" t="str">
        <f>+IFERROR(IF(COUNT(Z14),ROUND(SUM(Z14)/SUM(L14)*100,2),""),0)</f>
        <v/>
      </c>
      <c r="AB14" s="293" t="str">
        <f>+IF(COUNT(IndHUF!AA19),IndHUF!AA19,"")</f>
        <v/>
      </c>
      <c r="AC14" s="157" t="str">
        <f>+IFERROR(IF(COUNT(AB14),ROUND(SUM(AB14)/SUM(L14)*100,2),""),0)</f>
        <v/>
      </c>
      <c r="AD14" s="293" t="str">
        <f>+IF(COUNT(IndHUF!AC19),IndHUF!AC19,"")</f>
        <v/>
      </c>
      <c r="AE14" s="157" t="str">
        <f>+IFERROR(IF(COUNT(AD14),ROUND(SUM(AD14)/SUM(L14)*100,2),""),0)</f>
        <v/>
      </c>
      <c r="AF14" s="293" t="str">
        <f>+IF(COUNT(IndHUF!AE19),IndHUF!AE19,"")</f>
        <v/>
      </c>
      <c r="AG14" s="157" t="str">
        <f>+IFERROR(IF(COUNT(AF14),ROUND(SUM(AF14)/SUM(L14)*100,2),""),0)</f>
        <v/>
      </c>
      <c r="AH14" s="291">
        <f>+IF(COUNT(IndHUF!AG19),IndHUF!AG19,"")</f>
        <v>8207700</v>
      </c>
      <c r="AI14" s="411"/>
      <c r="AJ14" s="412"/>
      <c r="AK14" s="413"/>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8" t="str">
        <f>IFERROR(IF(COUNT(CGAndSG!R16),(CGAndSG!R16),""),"")</f>
        <v/>
      </c>
      <c r="T15" s="268" t="str">
        <f>IFERROR(IF(COUNT(CGAndSG!S16),(CGAndSG!S16),""),"")</f>
        <v/>
      </c>
      <c r="U15" s="200" t="str">
        <f>IFERROR(IF(COUNT(CGAndSG!T16),(CGAndSG!T16),""),"")</f>
        <v/>
      </c>
      <c r="V15" s="270" t="str">
        <f>IFERROR(IF(COUNT(CGAndSG!U16),(CGAndSG!U16),""),"")</f>
        <v/>
      </c>
      <c r="W15" s="93" t="str">
        <f>+IFERROR(IF(COUNT(L15,U15),ROUND(SUM(L15,U15)/SUM('Shareholding Pattern'!$L$78,'Shareholding Pattern'!$U$78)*100,2),""),0)</f>
        <v/>
      </c>
      <c r="X15" s="133" t="str">
        <f>IFERROR(IF(COUNT(CGAndSG!W16),(CGAndSG!W16),""),"")</f>
        <v/>
      </c>
      <c r="Y15" s="395"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8" t="str">
        <f>IFERROR(IF(COUNT(CGAndSG!AG16),(CGAndSG!AG16),""),"")</f>
        <v/>
      </c>
      <c r="AI15" s="411"/>
      <c r="AJ15" s="412"/>
      <c r="AK15" s="413"/>
      <c r="AP15" t="s">
        <v>183</v>
      </c>
      <c r="AZ15" t="s">
        <v>157</v>
      </c>
      <c r="BF15" t="s">
        <v>183</v>
      </c>
      <c r="BH15" t="s">
        <v>309</v>
      </c>
      <c r="BN15" t="s">
        <v>265</v>
      </c>
    </row>
    <row r="16" spans="5:66" ht="20.100000000000001" customHeight="1">
      <c r="E16" s="378" t="s">
        <v>27</v>
      </c>
      <c r="F16" s="379" t="s">
        <v>28</v>
      </c>
      <c r="G16" s="376"/>
      <c r="H16" s="124" t="str">
        <f>IFERROR(IF(COUNT(Banks!$AL$13),IF(Banks!$AL$13=0,"0",Banks!$AL$13),""),"")</f>
        <v/>
      </c>
      <c r="I16" s="200" t="str">
        <f>IFERROR(IF(COUNT(Banks!H16),(Banks!H16),""),"")</f>
        <v/>
      </c>
      <c r="J16" s="200" t="str">
        <f>IFERROR(IF(COUNT(Banks!I16),(Banks!I16),""),"")</f>
        <v/>
      </c>
      <c r="K16" s="396"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8" t="str">
        <f>IFERROR(IF(COUNT(Banks!R16),(Banks!R16),""),"")</f>
        <v/>
      </c>
      <c r="T16" s="268" t="str">
        <f>IFERROR(IF(COUNT(Banks!S16),(Banks!S16),""),"")</f>
        <v/>
      </c>
      <c r="U16" s="200" t="str">
        <f>IFERROR(IF(COUNT(Banks!T16),(Banks!T16),""),"")</f>
        <v/>
      </c>
      <c r="V16" s="270" t="str">
        <f>IFERROR(IF(COUNT(Banks!U16),(Banks!U16),""),"")</f>
        <v/>
      </c>
      <c r="W16" s="93" t="str">
        <f>+IFERROR(IF(COUNT(L16,U16),ROUND(SUM(L16,U16)/SUM('Shareholding Pattern'!$L$78,'Shareholding Pattern'!$U$78)*100,2),""),0)</f>
        <v/>
      </c>
      <c r="X16" s="133" t="str">
        <f>IFERROR(IF(COUNT(Banks!W16),(Banks!W16),""),"")</f>
        <v/>
      </c>
      <c r="Y16" s="395"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8" t="str">
        <f>IFERROR(IF(COUNT(Banks!AG16),(Banks!AG16),""),"")</f>
        <v/>
      </c>
      <c r="AI16" s="411"/>
      <c r="AJ16" s="412"/>
      <c r="AK16" s="413"/>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9" t="str">
        <f>IFERROR(IF(COUNT(OtherIND!T16),(OtherIND!T16),""),"")</f>
        <v/>
      </c>
      <c r="T17" s="269" t="str">
        <f>IFERROR(IF(COUNT(OtherIND!U16),(OtherIND!U16),""),"")</f>
        <v/>
      </c>
      <c r="U17" s="404" t="str">
        <f>IFERROR(IF(COUNT(OtherIND!V16),(OtherIND!V16),""),"")</f>
        <v/>
      </c>
      <c r="V17" s="271" t="str">
        <f>IFERROR(IF(COUNT(OtherIND!W16),(OtherIND!W16),""),"")</f>
        <v/>
      </c>
      <c r="W17" s="95" t="str">
        <f>+IFERROR(IF(COUNT(L17,U17),ROUND(SUM(L17,U17)/SUM('Shareholding Pattern'!$L$78,'Shareholding Pattern'!$U$78)*100,2),""),0)</f>
        <v/>
      </c>
      <c r="X17" s="133" t="str">
        <f>IFERROR(IF(COUNT(OtherIND!Y16),(OtherIND!Y16),""),"")</f>
        <v/>
      </c>
      <c r="Y17" s="397"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9" t="str">
        <f>IFERROR(IF(COUNT(OtherIND!AI16),(OtherIND!AI16),""),"")</f>
        <v/>
      </c>
      <c r="AI17" s="411"/>
      <c r="AJ17" s="412"/>
      <c r="AK17" s="413"/>
      <c r="AP17" t="s">
        <v>267</v>
      </c>
      <c r="AZ17" t="s">
        <v>159</v>
      </c>
      <c r="BF17" t="s">
        <v>267</v>
      </c>
      <c r="BH17" t="s">
        <v>310</v>
      </c>
      <c r="BN17" t="s">
        <v>295</v>
      </c>
    </row>
    <row r="18" spans="5:66" ht="20.100000000000001" customHeight="1">
      <c r="E18" s="560" t="s">
        <v>32</v>
      </c>
      <c r="F18" s="560"/>
      <c r="G18" s="560"/>
      <c r="H18" s="311">
        <f>+IFERROR(IF(COUNT(H14:H17),ROUND(SUM(H14:H17),0),""),"")</f>
        <v>3</v>
      </c>
      <c r="I18" s="311">
        <f t="shared" ref="I18:AH18" si="0">+IFERROR(IF(COUNT(I14:I17),ROUND(SUM(I14:I17),0),""),"")</f>
        <v>8207700</v>
      </c>
      <c r="J18" s="311" t="str">
        <f t="shared" si="0"/>
        <v/>
      </c>
      <c r="K18" s="312" t="str">
        <f t="shared" si="0"/>
        <v/>
      </c>
      <c r="L18" s="311">
        <f t="shared" si="0"/>
        <v>8207700</v>
      </c>
      <c r="M18" s="313">
        <f>+IFERROR(IF(COUNT(L18),ROUND(L18/'Shareholding Pattern'!$L$78*100,2),""),0)</f>
        <v>69.28</v>
      </c>
      <c r="N18" s="314">
        <f t="shared" si="0"/>
        <v>8207700</v>
      </c>
      <c r="O18" s="314" t="str">
        <f t="shared" si="0"/>
        <v/>
      </c>
      <c r="P18" s="311">
        <f t="shared" si="0"/>
        <v>8207700</v>
      </c>
      <c r="Q18" s="315">
        <f>IFERROR(IF(COUNT(P18),ROUND(P18/$P$79*100,2),""),0)</f>
        <v>69.28</v>
      </c>
      <c r="R18" s="311" t="str">
        <f t="shared" si="0"/>
        <v/>
      </c>
      <c r="S18" s="316" t="str">
        <f t="shared" si="0"/>
        <v/>
      </c>
      <c r="T18" s="316" t="str">
        <f t="shared" si="0"/>
        <v/>
      </c>
      <c r="U18" s="47" t="str">
        <f t="shared" si="0"/>
        <v/>
      </c>
      <c r="V18" s="317">
        <f t="shared" ref="V18" si="1">+IFERROR(IF(COUNT(V14:V17),ROUND(SUM(V14:V17),0),""),"")</f>
        <v>8207700</v>
      </c>
      <c r="W18" s="318">
        <f>+IFERROR(IF(COUNT(L18,U18),ROUND(SUM(L18,U18)/SUM('Shareholding Pattern'!$L$78,'Shareholding Pattern'!$U$78)*100,2),""),0)</f>
        <v>69.28</v>
      </c>
      <c r="X18" s="311">
        <f t="shared" si="0"/>
        <v>8207700</v>
      </c>
      <c r="Y18" s="319">
        <f>+IFERROR(IF(COUNT(X18),ROUND(SUM(X18)/SUM(L18)*100,2),""),0)</f>
        <v>100</v>
      </c>
      <c r="Z18" s="311" t="str">
        <f t="shared" ref="Z18:AB18" si="2">+IFERROR(IF(COUNT(Z14:Z17),ROUND(SUM(Z14:Z17),0),""),"")</f>
        <v/>
      </c>
      <c r="AA18" s="320" t="str">
        <f>+IFERROR(IF(COUNT(Z18),ROUND(SUM(Z18)/SUM(L18)*100,2),""),0)</f>
        <v/>
      </c>
      <c r="AB18" s="311" t="str">
        <f t="shared" si="2"/>
        <v/>
      </c>
      <c r="AC18" s="320" t="str">
        <f>+IFERROR(IF(COUNT(AB18),ROUND(SUM(AB18)/SUM(L18)*100,2),""),0)</f>
        <v/>
      </c>
      <c r="AD18" s="311" t="str">
        <f t="shared" ref="AD18" si="3">+IFERROR(IF(COUNT(AD14:AD17),ROUND(SUM(AD14:AD17),0),""),"")</f>
        <v/>
      </c>
      <c r="AE18" s="320" t="str">
        <f>+IFERROR(IF(COUNT(AD18),ROUND(SUM(AD18)/SUM(L18)*100,2),""),0)</f>
        <v/>
      </c>
      <c r="AF18" s="311" t="str">
        <f t="shared" ref="AF18" si="4">+IFERROR(IF(COUNT(AF14:AF17),ROUND(SUM(AF14:AF17),0),""),"")</f>
        <v/>
      </c>
      <c r="AG18" s="320" t="str">
        <f>+IFERROR(IF(COUNT(AF18),ROUND(SUM(AF18)/SUM(L18)*100,2),""),0)</f>
        <v/>
      </c>
      <c r="AH18" s="316">
        <f t="shared" si="0"/>
        <v>8207700</v>
      </c>
      <c r="AI18" s="414"/>
      <c r="AJ18" s="415"/>
      <c r="AK18" s="416"/>
      <c r="AZ18" t="s">
        <v>160</v>
      </c>
      <c r="BF18" t="s">
        <v>268</v>
      </c>
      <c r="BH18" t="s">
        <v>190</v>
      </c>
      <c r="BN18" t="s">
        <v>287</v>
      </c>
    </row>
    <row r="19" spans="5:66" ht="20.100000000000001" customHeight="1">
      <c r="E19" s="321"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2" t="s">
        <v>23</v>
      </c>
      <c r="F20" s="222"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90" t="str">
        <f>IFERROR(IF(COUNT(Individuals!M16),(Individuals!M16),""),"")</f>
        <v/>
      </c>
      <c r="O20" s="290"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3" t="str">
        <f>IFERROR(IF(COUNT(Individuals!W16),(Individuals!W16),""),"")</f>
        <v/>
      </c>
      <c r="Y20" s="157" t="str">
        <f t="shared" ref="Y20:Y26" si="5">+IFERROR(IF(COUNT(X20),ROUND(SUM(X20)/SUM(L20)*100,2),""),0)</f>
        <v/>
      </c>
      <c r="Z20" s="293" t="str">
        <f>IFERROR(IF(COUNT(Individuals!Y16),(Individuals!Y16),""),"")</f>
        <v/>
      </c>
      <c r="AA20" s="98" t="str">
        <f t="shared" ref="AA20:AA26" si="6">+IFERROR(IF(COUNT(Z20),ROUND(SUM(Z20)/SUM(L20)*100,2),""),0)</f>
        <v/>
      </c>
      <c r="AB20" s="293" t="str">
        <f>IFERROR(IF(COUNT(Individuals!AA16),(Individuals!AA16),""),"")</f>
        <v/>
      </c>
      <c r="AC20" s="98" t="str">
        <f t="shared" ref="AC20:AC26" si="7">+IFERROR(IF(COUNT(AB20),ROUND(SUM(AB20)/SUM(L20)*100,2),""),0)</f>
        <v/>
      </c>
      <c r="AD20" s="293" t="str">
        <f>IFERROR(IF(COUNT(Individuals!AC16),(Individuals!AC16),""),"")</f>
        <v/>
      </c>
      <c r="AE20" s="98" t="str">
        <f t="shared" ref="AE20:AE26" si="8">+IFERROR(IF(COUNT(AD20),ROUND(SUM(AD20)/SUM(L20)*100,2),""),0)</f>
        <v/>
      </c>
      <c r="AF20" s="293" t="str">
        <f>IFERROR(IF(COUNT(Individuals!AE16),(Individuals!AE16),""),"")</f>
        <v/>
      </c>
      <c r="AG20" s="98" t="str">
        <f t="shared" ref="AG20:AG26" si="9">+IFERROR(IF(COUNT(AF20),ROUND(SUM(AF20)/SUM(L20)*100,2),""),0)</f>
        <v/>
      </c>
      <c r="AH20" s="322" t="str">
        <f>IFERROR(IF(COUNT(Individuals!AG16),(Individuals!AG16),""),"")</f>
        <v/>
      </c>
      <c r="AI20" s="417"/>
      <c r="AJ20" s="418"/>
      <c r="AK20" s="419"/>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5"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3" t="str">
        <f>IFERROR(IF(COUNT(Government!AG16),(Government!AG16),""),"")</f>
        <v/>
      </c>
      <c r="AI21" s="411"/>
      <c r="AJ21" s="412"/>
      <c r="AK21" s="413"/>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5"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3" t="str">
        <f>IFERROR(IF(COUNT(Institutions!AG16),(Institutions!AG16),""),"")</f>
        <v/>
      </c>
      <c r="AI22" s="411"/>
      <c r="AJ22" s="412"/>
      <c r="AK22" s="413"/>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5"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3" t="str">
        <f>IFERROR(IF(COUNT(FPIPromoter!AG16),(FPIPromoter!AG16),""),"")</f>
        <v/>
      </c>
      <c r="AI23" s="411"/>
      <c r="AJ23" s="412"/>
      <c r="AK23" s="413"/>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8"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7"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4" t="str">
        <f>IFERROR(IF(COUNT(OtherForeign!AI16),(OtherForeign!AI16),""),"")</f>
        <v/>
      </c>
      <c r="AI24" s="411"/>
      <c r="AJ24" s="412"/>
      <c r="AK24" s="413"/>
      <c r="AP24" t="s">
        <v>270</v>
      </c>
      <c r="AZ24" t="s">
        <v>165</v>
      </c>
    </row>
    <row r="25" spans="5:66" ht="20.100000000000001" customHeight="1">
      <c r="E25" s="555" t="s">
        <v>40</v>
      </c>
      <c r="F25" s="555"/>
      <c r="G25" s="555"/>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5" t="str">
        <f t="shared" si="10"/>
        <v/>
      </c>
      <c r="AI25" s="411"/>
      <c r="AJ25" s="412"/>
      <c r="AK25" s="413"/>
      <c r="AZ25" t="s">
        <v>166</v>
      </c>
    </row>
    <row r="26" spans="5:66" ht="35.1" customHeight="1">
      <c r="E26" s="556" t="s">
        <v>85</v>
      </c>
      <c r="F26" s="556"/>
      <c r="G26" s="556"/>
      <c r="H26" s="107">
        <f t="shared" ref="H26:AH26" si="14">+IFERROR(IF(COUNT(H18,H25),ROUND(SUM(H18,H25),0),""),"")</f>
        <v>3</v>
      </c>
      <c r="I26" s="107">
        <f t="shared" si="14"/>
        <v>8207700</v>
      </c>
      <c r="J26" s="107" t="str">
        <f t="shared" si="14"/>
        <v/>
      </c>
      <c r="K26" s="105" t="str">
        <f t="shared" si="14"/>
        <v/>
      </c>
      <c r="L26" s="107">
        <f t="shared" si="14"/>
        <v>8207700</v>
      </c>
      <c r="M26" s="254">
        <f>+IFERROR(IF(COUNT(L26),ROUND(L26/'Shareholding Pattern'!$L$78*100,2),""),0)</f>
        <v>69.28</v>
      </c>
      <c r="N26" s="106">
        <f t="shared" si="14"/>
        <v>8207700</v>
      </c>
      <c r="O26" s="106" t="str">
        <f t="shared" si="14"/>
        <v/>
      </c>
      <c r="P26" s="107">
        <f t="shared" si="14"/>
        <v>8207700</v>
      </c>
      <c r="Q26" s="254">
        <f>IFERROR(IF(COUNT(P26),ROUND(P26/$P$79*100,2),""),0)</f>
        <v>69.28</v>
      </c>
      <c r="R26" s="107" t="str">
        <f t="shared" si="14"/>
        <v/>
      </c>
      <c r="S26" s="107" t="str">
        <f t="shared" si="14"/>
        <v/>
      </c>
      <c r="T26" s="107" t="str">
        <f t="shared" si="14"/>
        <v/>
      </c>
      <c r="U26" s="107" t="str">
        <f t="shared" si="14"/>
        <v/>
      </c>
      <c r="V26" s="107">
        <f t="shared" si="14"/>
        <v>8207700</v>
      </c>
      <c r="W26" s="97">
        <f>+IFERROR(IF(COUNT(L26,U26),ROUND(SUM(L26,U26)/SUM('Shareholding Pattern'!$L$78,'Shareholding Pattern'!$U$78)*100,2),""),0)</f>
        <v>69.28</v>
      </c>
      <c r="X26" s="107">
        <f t="shared" ref="X26" si="15">+IFERROR(IF(COUNT(X18,X25),ROUND(SUM(X18,X25),0),""),"")</f>
        <v>8207700</v>
      </c>
      <c r="Y26" s="119">
        <f t="shared" si="5"/>
        <v>100</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5">
        <f t="shared" si="14"/>
        <v>8207700</v>
      </c>
      <c r="AI26" s="414"/>
      <c r="AJ26" s="415"/>
      <c r="AK26" s="416"/>
      <c r="AZ26" t="s">
        <v>167</v>
      </c>
    </row>
    <row r="27" spans="5:66" ht="24.9" customHeight="1">
      <c r="E27" s="30"/>
      <c r="F27" s="352" t="s">
        <v>347</v>
      </c>
      <c r="M27"/>
      <c r="N27"/>
      <c r="O27"/>
      <c r="Q27"/>
      <c r="W27"/>
      <c r="X27"/>
      <c r="Y27"/>
      <c r="Z27"/>
      <c r="AA27"/>
      <c r="AB27"/>
      <c r="AC27"/>
      <c r="AD27"/>
      <c r="AE27"/>
      <c r="AF27"/>
      <c r="AG27"/>
    </row>
    <row r="28" spans="5:66" ht="31.5" customHeight="1">
      <c r="E28" s="7" t="s">
        <v>41</v>
      </c>
      <c r="F28" s="173" t="s">
        <v>42</v>
      </c>
      <c r="G28" s="22"/>
      <c r="H28" s="304" t="s">
        <v>914</v>
      </c>
      <c r="I28" s="305"/>
      <c r="J28" s="305"/>
      <c r="K28" s="22"/>
      <c r="L28" s="22"/>
      <c r="M28" s="22"/>
      <c r="N28" s="22"/>
      <c r="O28" s="22"/>
      <c r="P28" s="305"/>
      <c r="Q28" s="22"/>
      <c r="R28" s="305"/>
      <c r="S28" s="305"/>
      <c r="T28" s="305"/>
      <c r="U28" s="305"/>
      <c r="V28" s="305"/>
      <c r="W28" s="22"/>
      <c r="X28" s="22"/>
      <c r="Y28" s="22"/>
      <c r="Z28" s="22"/>
      <c r="AA28" s="22"/>
      <c r="AB28" s="22"/>
      <c r="AC28" s="22"/>
      <c r="AD28" s="22"/>
      <c r="AE28" s="22"/>
      <c r="AF28" s="22"/>
      <c r="AG28" s="22"/>
      <c r="AH28" s="306"/>
      <c r="AI28" s="306"/>
      <c r="AJ28" s="306"/>
      <c r="AK28" s="307"/>
    </row>
    <row r="29" spans="5:66" ht="20.100000000000001" customHeight="1">
      <c r="E29" s="279" t="s">
        <v>21</v>
      </c>
      <c r="F29" s="28" t="s">
        <v>582</v>
      </c>
      <c r="G29" s="29"/>
      <c r="H29" s="29"/>
      <c r="I29" s="29"/>
      <c r="J29" s="29"/>
      <c r="K29" s="29"/>
      <c r="L29" s="29"/>
      <c r="M29" s="29"/>
      <c r="N29" s="29"/>
      <c r="O29" s="29"/>
      <c r="P29" s="29"/>
      <c r="Q29" s="29"/>
      <c r="R29" s="29"/>
      <c r="S29" s="29"/>
      <c r="T29" s="29"/>
      <c r="U29" s="29"/>
      <c r="V29" s="29"/>
      <c r="W29" s="29"/>
      <c r="X29" s="29"/>
      <c r="Y29" s="29"/>
      <c r="Z29" s="309"/>
      <c r="AA29" s="309"/>
      <c r="AB29" s="309"/>
      <c r="AC29" s="309"/>
      <c r="AD29" s="309"/>
      <c r="AE29" s="309"/>
      <c r="AF29" s="309"/>
      <c r="AG29" s="309"/>
      <c r="AH29" s="29"/>
      <c r="AI29" s="29"/>
      <c r="AJ29" s="29"/>
      <c r="AK29" s="294"/>
    </row>
    <row r="30" spans="5:66" ht="20.100000000000001" customHeight="1">
      <c r="E30" s="282" t="s">
        <v>23</v>
      </c>
      <c r="F30" s="283" t="s">
        <v>43</v>
      </c>
      <c r="H30" s="275"/>
      <c r="I30" s="275"/>
      <c r="J30" s="275"/>
      <c r="K30" s="399"/>
      <c r="L30" s="284" t="str">
        <f>+IFERROR(IF(COUNT(I30:K30),ROUND(SUM(I30:K30),0),""),"")</f>
        <v/>
      </c>
      <c r="M30" s="111" t="str">
        <f>+IFERROR(IF(COUNT(L30),ROUND(L30/'Shareholding Pattern'!$L$78*100,2),""),"")</f>
        <v/>
      </c>
      <c r="N30" s="410" t="str">
        <f>IF(I30="","",I30)</f>
        <v/>
      </c>
      <c r="O30" s="399"/>
      <c r="P30" s="123" t="str">
        <f>+IFERROR(IF(COUNT(N30:O30),ROUND(SUM(N30:O30),0),""),"")</f>
        <v/>
      </c>
      <c r="Q30" s="118" t="str">
        <f>+IFERROR(IF(COUNT(P30),ROUND(P30/'Shareholding Pattern'!$P$79*100,2),""),"")</f>
        <v/>
      </c>
      <c r="R30" s="275"/>
      <c r="S30" s="275"/>
      <c r="T30" s="275"/>
      <c r="U30" s="123" t="str">
        <f t="shared" ref="U30:U41" si="16">+IFERROR(IF(COUNT(R30:T30),ROUND(SUM(R30:T30),0),""),"")</f>
        <v/>
      </c>
      <c r="V30" s="123" t="str">
        <f>+IFERROR(IF(COUNT(L30,U30),ROUND(SUM(L30,U30),0),""),"")</f>
        <v/>
      </c>
      <c r="W30" s="98" t="str">
        <f>+IFERROR(IF(COUNT(L30,U30),ROUND(SUM(L30,U30)/SUM('Shareholding Pattern'!$L$78,'Shareholding Pattern'!$U$78)*100,2),""),"")</f>
        <v/>
      </c>
      <c r="X30" s="399"/>
      <c r="Y30" s="400" t="str">
        <f t="shared" ref="Y30:Y41" si="17">+IFERROR(IF(COUNT(X30),ROUND(SUM(X30)/SUM(L30)*100,2),""),0)</f>
        <v/>
      </c>
      <c r="Z30" s="417"/>
      <c r="AA30" s="418"/>
      <c r="AB30" s="418"/>
      <c r="AC30" s="418"/>
      <c r="AD30" s="418"/>
      <c r="AE30" s="418"/>
      <c r="AF30" s="418"/>
      <c r="AG30" s="419"/>
      <c r="AH30" s="280"/>
      <c r="AI30" s="275"/>
      <c r="AJ30" s="275"/>
      <c r="AK30" s="275"/>
      <c r="AP30" t="s">
        <v>271</v>
      </c>
      <c r="AZ30" t="s">
        <v>253</v>
      </c>
      <c r="BF30" t="s">
        <v>271</v>
      </c>
      <c r="BH30" t="s">
        <v>889</v>
      </c>
      <c r="BN30" t="s">
        <v>888</v>
      </c>
    </row>
    <row r="31" spans="5:66" ht="20.100000000000001" customHeight="1">
      <c r="E31" s="79" t="s">
        <v>25</v>
      </c>
      <c r="F31" s="149" t="s">
        <v>44</v>
      </c>
      <c r="H31" s="183"/>
      <c r="I31" s="183"/>
      <c r="J31" s="183"/>
      <c r="K31" s="401"/>
      <c r="L31" s="124" t="str">
        <f t="shared" ref="L31:L48" si="18">+IFERROR(IF(COUNT(I31:K31),ROUND(SUM(I31:K31),0),""),"")</f>
        <v/>
      </c>
      <c r="M31" s="110" t="str">
        <f>+IFERROR(IF(COUNT(L31),ROUND(L31/'Shareholding Pattern'!$L$78*100,2),""),"")</f>
        <v/>
      </c>
      <c r="N31" s="410" t="str">
        <f t="shared" ref="N31:N40" si="19">IF(I31="","",I31)</f>
        <v/>
      </c>
      <c r="O31" s="401"/>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9"/>
      <c r="Y31" s="402" t="str">
        <f t="shared" si="17"/>
        <v/>
      </c>
      <c r="Z31" s="411"/>
      <c r="AA31" s="412"/>
      <c r="AB31" s="412"/>
      <c r="AC31" s="412"/>
      <c r="AD31" s="412"/>
      <c r="AE31" s="412"/>
      <c r="AF31" s="412"/>
      <c r="AG31" s="413"/>
      <c r="AH31" s="237"/>
      <c r="AI31" s="183"/>
      <c r="AJ31" s="183"/>
      <c r="AK31" s="183"/>
      <c r="AP31" t="s">
        <v>272</v>
      </c>
      <c r="AZ31" t="s">
        <v>168</v>
      </c>
      <c r="BF31" t="s">
        <v>272</v>
      </c>
      <c r="BH31" t="s">
        <v>195</v>
      </c>
      <c r="BN31" t="s">
        <v>290</v>
      </c>
    </row>
    <row r="32" spans="5:66" ht="20.100000000000001" customHeight="1">
      <c r="E32" s="79" t="s">
        <v>27</v>
      </c>
      <c r="F32" s="149" t="s">
        <v>45</v>
      </c>
      <c r="H32" s="183"/>
      <c r="I32" s="183"/>
      <c r="J32" s="183"/>
      <c r="K32" s="401"/>
      <c r="L32" s="124" t="str">
        <f t="shared" si="18"/>
        <v/>
      </c>
      <c r="M32" s="110" t="str">
        <f>+IFERROR(IF(COUNT(L32),ROUND(L32/'Shareholding Pattern'!$L$78*100,2),""),"")</f>
        <v/>
      </c>
      <c r="N32" s="410" t="str">
        <f t="shared" si="19"/>
        <v/>
      </c>
      <c r="O32" s="401"/>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9"/>
      <c r="Y32" s="402" t="str">
        <f t="shared" si="17"/>
        <v/>
      </c>
      <c r="Z32" s="411"/>
      <c r="AA32" s="412"/>
      <c r="AB32" s="412"/>
      <c r="AC32" s="412"/>
      <c r="AD32" s="412"/>
      <c r="AE32" s="412"/>
      <c r="AF32" s="412"/>
      <c r="AG32" s="413"/>
      <c r="AH32" s="237"/>
      <c r="AI32" s="183"/>
      <c r="AJ32" s="183"/>
      <c r="AK32" s="183"/>
      <c r="AP32" t="s">
        <v>719</v>
      </c>
      <c r="AZ32" t="s">
        <v>169</v>
      </c>
      <c r="BF32" t="s">
        <v>719</v>
      </c>
      <c r="BH32" t="s">
        <v>196</v>
      </c>
      <c r="BN32" t="s">
        <v>291</v>
      </c>
    </row>
    <row r="33" spans="5:66" ht="20.100000000000001" customHeight="1">
      <c r="E33" s="79" t="s">
        <v>29</v>
      </c>
      <c r="F33" s="149" t="s">
        <v>266</v>
      </c>
      <c r="H33" s="183"/>
      <c r="I33" s="183"/>
      <c r="J33" s="183"/>
      <c r="K33" s="401"/>
      <c r="L33" s="124" t="str">
        <f t="shared" si="18"/>
        <v/>
      </c>
      <c r="M33" s="110" t="str">
        <f>+IFERROR(IF(COUNT(L33),ROUND(L33/'Shareholding Pattern'!$L$78*100,2),""),"")</f>
        <v/>
      </c>
      <c r="N33" s="410" t="str">
        <f t="shared" si="19"/>
        <v/>
      </c>
      <c r="O33" s="401"/>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9"/>
      <c r="Y33" s="402" t="str">
        <f t="shared" si="17"/>
        <v/>
      </c>
      <c r="Z33" s="411"/>
      <c r="AA33" s="412"/>
      <c r="AB33" s="412"/>
      <c r="AC33" s="412"/>
      <c r="AD33" s="412"/>
      <c r="AE33" s="412"/>
      <c r="AF33" s="412"/>
      <c r="AG33" s="413"/>
      <c r="AH33" s="237"/>
      <c r="AI33" s="183"/>
      <c r="AJ33" s="183"/>
      <c r="AK33" s="183"/>
      <c r="AP33" t="s">
        <v>275</v>
      </c>
      <c r="AZ33" t="s">
        <v>643</v>
      </c>
      <c r="BF33" t="s">
        <v>275</v>
      </c>
      <c r="BH33" t="s">
        <v>669</v>
      </c>
      <c r="BN33" t="s">
        <v>668</v>
      </c>
    </row>
    <row r="34" spans="5:66" ht="20.100000000000001" customHeight="1">
      <c r="E34" s="79" t="s">
        <v>39</v>
      </c>
      <c r="F34" s="149" t="s">
        <v>49</v>
      </c>
      <c r="H34" s="183"/>
      <c r="I34" s="183"/>
      <c r="J34" s="183"/>
      <c r="K34" s="401"/>
      <c r="L34" s="124" t="str">
        <f t="shared" si="18"/>
        <v/>
      </c>
      <c r="M34" s="110" t="str">
        <f>+IFERROR(IF(COUNT(L34),ROUND(L34/'Shareholding Pattern'!$L$78*100,2),""),"")</f>
        <v/>
      </c>
      <c r="N34" s="410" t="str">
        <f t="shared" si="19"/>
        <v/>
      </c>
      <c r="O34" s="401"/>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9"/>
      <c r="Y34" s="402" t="str">
        <f t="shared" si="17"/>
        <v/>
      </c>
      <c r="Z34" s="411"/>
      <c r="AA34" s="412"/>
      <c r="AB34" s="412"/>
      <c r="AC34" s="412"/>
      <c r="AD34" s="412"/>
      <c r="AE34" s="412"/>
      <c r="AF34" s="412"/>
      <c r="AG34" s="413"/>
      <c r="AH34" s="237"/>
      <c r="AI34" s="183"/>
      <c r="AJ34" s="183"/>
      <c r="AK34" s="183"/>
      <c r="AP34" t="s">
        <v>276</v>
      </c>
      <c r="AZ34" t="s">
        <v>171</v>
      </c>
      <c r="BF34" t="s">
        <v>276</v>
      </c>
      <c r="BH34" t="s">
        <v>198</v>
      </c>
      <c r="BN34" t="s">
        <v>293</v>
      </c>
    </row>
    <row r="35" spans="5:66" ht="20.100000000000001" customHeight="1">
      <c r="E35" s="79" t="s">
        <v>47</v>
      </c>
      <c r="F35" s="149" t="s">
        <v>51</v>
      </c>
      <c r="H35" s="183"/>
      <c r="I35" s="183"/>
      <c r="J35" s="183"/>
      <c r="K35" s="401"/>
      <c r="L35" s="124" t="str">
        <f t="shared" si="18"/>
        <v/>
      </c>
      <c r="M35" s="110" t="str">
        <f>+IFERROR(IF(COUNT(L35),ROUND(L35/'Shareholding Pattern'!$L$78*100,2),""),"")</f>
        <v/>
      </c>
      <c r="N35" s="410" t="str">
        <f t="shared" si="19"/>
        <v/>
      </c>
      <c r="O35" s="401"/>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9"/>
      <c r="Y35" s="402" t="str">
        <f t="shared" si="17"/>
        <v/>
      </c>
      <c r="Z35" s="411"/>
      <c r="AA35" s="412"/>
      <c r="AB35" s="412"/>
      <c r="AC35" s="412"/>
      <c r="AD35" s="412"/>
      <c r="AE35" s="412"/>
      <c r="AF35" s="412"/>
      <c r="AG35" s="413"/>
      <c r="AH35" s="237"/>
      <c r="AI35" s="183"/>
      <c r="AJ35" s="183"/>
      <c r="AK35" s="183"/>
      <c r="AP35" t="s">
        <v>277</v>
      </c>
      <c r="AZ35" t="s">
        <v>172</v>
      </c>
      <c r="BF35" t="s">
        <v>277</v>
      </c>
      <c r="BH35" t="s">
        <v>199</v>
      </c>
      <c r="BN35" t="s">
        <v>294</v>
      </c>
    </row>
    <row r="36" spans="5:66" ht="20.100000000000001" customHeight="1">
      <c r="E36" s="79" t="s">
        <v>48</v>
      </c>
      <c r="F36" s="228" t="s">
        <v>579</v>
      </c>
      <c r="H36" s="183"/>
      <c r="I36" s="183"/>
      <c r="J36" s="183"/>
      <c r="K36" s="401"/>
      <c r="L36" s="124" t="str">
        <f t="shared" si="18"/>
        <v/>
      </c>
      <c r="M36" s="110" t="str">
        <f>+IFERROR(IF(COUNT(L36),ROUND(L36/'Shareholding Pattern'!$L$78*100,2),""),"")</f>
        <v/>
      </c>
      <c r="N36" s="410" t="str">
        <f t="shared" si="19"/>
        <v/>
      </c>
      <c r="O36" s="401"/>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9"/>
      <c r="Y36" s="402" t="str">
        <f t="shared" si="17"/>
        <v/>
      </c>
      <c r="Z36" s="411"/>
      <c r="AA36" s="412"/>
      <c r="AB36" s="412"/>
      <c r="AC36" s="412"/>
      <c r="AD36" s="412"/>
      <c r="AE36" s="412"/>
      <c r="AF36" s="412"/>
      <c r="AG36" s="413"/>
      <c r="AH36" s="237"/>
      <c r="AI36" s="183"/>
      <c r="AJ36" s="183"/>
      <c r="AK36" s="183"/>
      <c r="AP36" t="s">
        <v>742</v>
      </c>
      <c r="AZ36" t="s">
        <v>644</v>
      </c>
      <c r="BF36" t="s">
        <v>742</v>
      </c>
      <c r="BH36" t="s">
        <v>671</v>
      </c>
      <c r="BN36" t="s">
        <v>670</v>
      </c>
    </row>
    <row r="37" spans="5:66" ht="20.100000000000001" customHeight="1">
      <c r="E37" s="79" t="s">
        <v>50</v>
      </c>
      <c r="F37" s="229" t="s">
        <v>580</v>
      </c>
      <c r="H37" s="183"/>
      <c r="I37" s="183"/>
      <c r="J37" s="183"/>
      <c r="K37" s="401"/>
      <c r="L37" s="124" t="str">
        <f t="shared" si="18"/>
        <v/>
      </c>
      <c r="M37" s="110" t="str">
        <f>+IFERROR(IF(COUNT(L37),ROUND(L37/'Shareholding Pattern'!$L$78*100,2),""),"")</f>
        <v/>
      </c>
      <c r="N37" s="410" t="str">
        <f t="shared" si="19"/>
        <v/>
      </c>
      <c r="O37" s="401"/>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9"/>
      <c r="Y37" s="402" t="str">
        <f t="shared" si="17"/>
        <v/>
      </c>
      <c r="Z37" s="411"/>
      <c r="AA37" s="412"/>
      <c r="AB37" s="412"/>
      <c r="AC37" s="412"/>
      <c r="AD37" s="412"/>
      <c r="AE37" s="412"/>
      <c r="AF37" s="412"/>
      <c r="AG37" s="413"/>
      <c r="AH37" s="237"/>
      <c r="AI37" s="183"/>
      <c r="AJ37" s="183"/>
      <c r="AK37" s="183"/>
      <c r="AP37" t="s">
        <v>743</v>
      </c>
      <c r="AZ37" t="s">
        <v>645</v>
      </c>
      <c r="BF37" t="s">
        <v>743</v>
      </c>
      <c r="BH37" t="s">
        <v>673</v>
      </c>
      <c r="BN37" t="s">
        <v>672</v>
      </c>
    </row>
    <row r="38" spans="5:66" ht="20.100000000000001" customHeight="1">
      <c r="E38" s="223" t="s">
        <v>52</v>
      </c>
      <c r="F38" s="149" t="s">
        <v>59</v>
      </c>
      <c r="H38" s="183"/>
      <c r="I38" s="183"/>
      <c r="J38" s="183"/>
      <c r="K38" s="401"/>
      <c r="L38" s="124" t="str">
        <f t="shared" si="18"/>
        <v/>
      </c>
      <c r="M38" s="110" t="str">
        <f>+IFERROR(IF(COUNT(L38),ROUND(L38/'Shareholding Pattern'!$L$78*100,2),""),"")</f>
        <v/>
      </c>
      <c r="N38" s="410" t="str">
        <f t="shared" si="19"/>
        <v/>
      </c>
      <c r="O38" s="401"/>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9"/>
      <c r="Y38" s="402" t="str">
        <f t="shared" si="17"/>
        <v/>
      </c>
      <c r="Z38" s="411"/>
      <c r="AA38" s="412"/>
      <c r="AB38" s="412"/>
      <c r="AC38" s="412"/>
      <c r="AD38" s="412"/>
      <c r="AE38" s="412"/>
      <c r="AF38" s="412"/>
      <c r="AG38" s="413"/>
      <c r="AH38" s="237"/>
      <c r="AI38" s="183"/>
      <c r="AJ38" s="183"/>
      <c r="AK38" s="183"/>
      <c r="AP38" t="s">
        <v>187</v>
      </c>
      <c r="AZ38" t="s">
        <v>173</v>
      </c>
      <c r="BF38" t="s">
        <v>187</v>
      </c>
      <c r="BH38" t="s">
        <v>891</v>
      </c>
      <c r="BN38" t="s">
        <v>890</v>
      </c>
    </row>
    <row r="39" spans="5:66" ht="20.100000000000001" customHeight="1">
      <c r="E39" s="79" t="s">
        <v>597</v>
      </c>
      <c r="F39" s="229" t="s">
        <v>581</v>
      </c>
      <c r="H39" s="183"/>
      <c r="I39" s="183"/>
      <c r="J39" s="183"/>
      <c r="K39" s="401"/>
      <c r="L39" s="124" t="str">
        <f t="shared" si="18"/>
        <v/>
      </c>
      <c r="M39" s="110" t="str">
        <f>+IFERROR(IF(COUNT(L39),ROUND(L39/'Shareholding Pattern'!$L$78*100,2),""),"")</f>
        <v/>
      </c>
      <c r="N39" s="410" t="str">
        <f t="shared" si="19"/>
        <v/>
      </c>
      <c r="O39" s="401"/>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9"/>
      <c r="Y39" s="402" t="str">
        <f t="shared" si="17"/>
        <v/>
      </c>
      <c r="Z39" s="411"/>
      <c r="AA39" s="412"/>
      <c r="AB39" s="412"/>
      <c r="AC39" s="412"/>
      <c r="AD39" s="412"/>
      <c r="AE39" s="412"/>
      <c r="AF39" s="412"/>
      <c r="AG39" s="413"/>
      <c r="AH39" s="237"/>
      <c r="AI39" s="183"/>
      <c r="AJ39" s="183"/>
      <c r="AK39" s="183"/>
      <c r="AP39" t="s">
        <v>581</v>
      </c>
      <c r="AZ39" t="s">
        <v>646</v>
      </c>
      <c r="BF39" t="s">
        <v>581</v>
      </c>
      <c r="BH39" t="s">
        <v>676</v>
      </c>
      <c r="BN39" t="s">
        <v>674</v>
      </c>
    </row>
    <row r="40" spans="5:66" ht="20.100000000000001" customHeight="1">
      <c r="E40" s="84" t="s">
        <v>598</v>
      </c>
      <c r="F40" s="151" t="s">
        <v>30</v>
      </c>
      <c r="H40" s="183"/>
      <c r="I40" s="183"/>
      <c r="J40" s="183"/>
      <c r="K40" s="401"/>
      <c r="L40" s="124" t="str">
        <f t="shared" si="18"/>
        <v/>
      </c>
      <c r="M40" s="110" t="str">
        <f>+IFERROR(IF(COUNT(L40),ROUND(L40/'Shareholding Pattern'!$L$78*100,2),""),"")</f>
        <v/>
      </c>
      <c r="N40" s="410" t="str">
        <f t="shared" si="19"/>
        <v/>
      </c>
      <c r="O40" s="401"/>
      <c r="P40" s="124" t="str">
        <f t="shared" si="20"/>
        <v/>
      </c>
      <c r="Q40" s="115" t="str">
        <f>+IFERROR(IF(COUNT(P40),ROUND(P40/'Shareholding Pattern'!$P$79*100,2),""),"")</f>
        <v/>
      </c>
      <c r="R40" s="183"/>
      <c r="S40" s="183"/>
      <c r="T40" s="183"/>
      <c r="U40" s="124" t="str">
        <f t="shared" si="16"/>
        <v/>
      </c>
      <c r="V40" s="330" t="str">
        <f t="shared" si="21"/>
        <v/>
      </c>
      <c r="W40" s="93" t="str">
        <f>+IFERROR(IF(COUNT(L40,U40),ROUND(SUM(L40,U40)/SUM('Shareholding Pattern'!$L$78,'Shareholding Pattern'!$U$78)*100,2),""),"")</f>
        <v/>
      </c>
      <c r="X40" s="399"/>
      <c r="Y40" s="402" t="str">
        <f t="shared" si="17"/>
        <v/>
      </c>
      <c r="Z40" s="411"/>
      <c r="AA40" s="412"/>
      <c r="AB40" s="412"/>
      <c r="AC40" s="412"/>
      <c r="AD40" s="412"/>
      <c r="AE40" s="412"/>
      <c r="AF40" s="412"/>
      <c r="AG40" s="413"/>
      <c r="AH40" s="237"/>
      <c r="AI40" s="183"/>
      <c r="AJ40" s="183"/>
      <c r="AK40" s="183"/>
      <c r="AP40" t="s">
        <v>278</v>
      </c>
      <c r="AZ40" t="s">
        <v>647</v>
      </c>
      <c r="BF40" t="s">
        <v>278</v>
      </c>
      <c r="BH40" t="s">
        <v>677</v>
      </c>
      <c r="BN40" t="s">
        <v>675</v>
      </c>
    </row>
    <row r="41" spans="5:66" ht="20.100000000000001" customHeight="1">
      <c r="E41" s="555" t="s">
        <v>53</v>
      </c>
      <c r="F41" s="555"/>
      <c r="G41" s="555"/>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1" t="str">
        <f t="shared" si="21"/>
        <v/>
      </c>
      <c r="W41" s="96" t="str">
        <f>+IFERROR(IF(COUNT(L41,U41),ROUND(SUM(L41,U41)/SUM('Shareholding Pattern'!$L$78,'Shareholding Pattern'!$U$78)*100,2),""),"")</f>
        <v/>
      </c>
      <c r="X41" s="47" t="str">
        <f>+IFERROR(IF(COUNT(X30:X40),ROUND(SUM(X30:X40),0),""),"")</f>
        <v/>
      </c>
      <c r="Y41" s="308" t="str">
        <f t="shared" si="17"/>
        <v/>
      </c>
      <c r="Z41" s="414"/>
      <c r="AA41" s="415"/>
      <c r="AB41" s="415"/>
      <c r="AC41" s="415"/>
      <c r="AD41" s="415"/>
      <c r="AE41" s="415"/>
      <c r="AF41" s="415"/>
      <c r="AG41" s="416"/>
      <c r="AH41" s="272" t="str">
        <f>+IFERROR(IF(COUNT(AH30:AH40),ROUND(SUM(AH30:AH40),0),""),"")</f>
        <v/>
      </c>
      <c r="AI41" s="47" t="str">
        <f t="shared" ref="AI41:AK41" si="23">+IFERROR(IF(COUNT(AI30:AI40),ROUND(SUM(AI30:AI40),0),""),"")</f>
        <v/>
      </c>
      <c r="AJ41" s="47" t="str">
        <f t="shared" si="23"/>
        <v/>
      </c>
      <c r="AK41" s="47" t="str">
        <f t="shared" si="23"/>
        <v/>
      </c>
      <c r="AZ41" t="s">
        <v>725</v>
      </c>
    </row>
    <row r="42" spans="5:66" ht="20.100000000000001" customHeight="1">
      <c r="E42" s="279" t="s">
        <v>33</v>
      </c>
      <c r="F42" s="353" t="s">
        <v>583</v>
      </c>
      <c r="G42" s="29"/>
      <c r="H42" s="29"/>
      <c r="I42" s="29"/>
      <c r="J42" s="29"/>
      <c r="K42" s="29"/>
      <c r="L42" s="332"/>
      <c r="M42" s="332"/>
      <c r="N42" s="29"/>
      <c r="O42" s="29"/>
      <c r="P42" s="332"/>
      <c r="Q42" s="332"/>
      <c r="R42" s="29"/>
      <c r="S42" s="29"/>
      <c r="T42" s="29"/>
      <c r="U42" s="332"/>
      <c r="V42" s="332"/>
      <c r="W42" s="332"/>
      <c r="X42" s="29"/>
      <c r="Y42" s="332"/>
      <c r="Z42" s="310"/>
      <c r="AA42" s="310"/>
      <c r="AB42" s="310"/>
      <c r="AC42" s="310"/>
      <c r="AD42" s="310"/>
      <c r="AE42" s="310"/>
      <c r="AF42" s="310"/>
      <c r="AG42" s="310"/>
      <c r="AH42" s="29"/>
      <c r="AI42" s="29"/>
      <c r="AJ42" s="29"/>
      <c r="AK42" s="294"/>
    </row>
    <row r="43" spans="5:66" ht="20.100000000000001" customHeight="1">
      <c r="E43" s="282" t="s">
        <v>23</v>
      </c>
      <c r="F43" s="281" t="s">
        <v>584</v>
      </c>
      <c r="H43" s="275"/>
      <c r="I43" s="275"/>
      <c r="J43" s="275"/>
      <c r="K43" s="399"/>
      <c r="L43" s="123" t="str">
        <f t="shared" si="18"/>
        <v/>
      </c>
      <c r="M43" s="111" t="str">
        <f>+IFERROR(IF(COUNT(L43),ROUND(L43/'Shareholding Pattern'!$L$78*100,2),""),"")</f>
        <v/>
      </c>
      <c r="N43" s="410" t="str">
        <f t="shared" ref="N43:N49" si="24">IF(I43="","",I43)</f>
        <v/>
      </c>
      <c r="O43" s="399"/>
      <c r="P43" s="123" t="str">
        <f t="shared" si="20"/>
        <v/>
      </c>
      <c r="Q43" s="118" t="str">
        <f>+IFERROR(IF(COUNT(P43),ROUND(P43/'Shareholding Pattern'!$P$79*100,2),""),"")</f>
        <v/>
      </c>
      <c r="R43" s="275"/>
      <c r="S43" s="275"/>
      <c r="T43" s="275"/>
      <c r="U43" s="124" t="str">
        <f>+IFERROR(IF(COUNT(R43:T43),ROUND(SUM(R43:T43),0),""),"")</f>
        <v/>
      </c>
      <c r="V43" s="123" t="str">
        <f t="shared" si="21"/>
        <v/>
      </c>
      <c r="W43" s="98" t="str">
        <f>+IFERROR(IF(COUNT(L43,U43),ROUND(SUM(L43,U43)/SUM('Shareholding Pattern'!$L$78,'Shareholding Pattern'!$U$78)*100,2),""),"")</f>
        <v/>
      </c>
      <c r="X43" s="399"/>
      <c r="Y43" s="157" t="str">
        <f t="shared" ref="Y43:Y50" si="25">+IFERROR(IF(COUNT(X43),ROUND(SUM(X43)/SUM(L43)*100,2),""),0)</f>
        <v/>
      </c>
      <c r="Z43" s="417"/>
      <c r="AA43" s="418"/>
      <c r="AB43" s="418"/>
      <c r="AC43" s="418"/>
      <c r="AD43" s="418"/>
      <c r="AE43" s="418"/>
      <c r="AF43" s="418"/>
      <c r="AG43" s="419"/>
      <c r="AH43" s="275"/>
      <c r="AI43" s="275"/>
      <c r="AJ43" s="275"/>
      <c r="AK43" s="275"/>
      <c r="AP43" t="s">
        <v>584</v>
      </c>
      <c r="AZ43" t="s">
        <v>648</v>
      </c>
      <c r="BF43" t="s">
        <v>584</v>
      </c>
      <c r="BH43" t="s">
        <v>679</v>
      </c>
      <c r="BN43" t="s">
        <v>678</v>
      </c>
    </row>
    <row r="44" spans="5:66" ht="20.100000000000001" customHeight="1">
      <c r="E44" s="79" t="s">
        <v>25</v>
      </c>
      <c r="F44" s="149" t="s">
        <v>46</v>
      </c>
      <c r="H44" s="183"/>
      <c r="I44" s="275"/>
      <c r="J44" s="183"/>
      <c r="K44" s="401"/>
      <c r="L44" s="124" t="str">
        <f t="shared" si="18"/>
        <v/>
      </c>
      <c r="M44" s="110" t="str">
        <f>+IFERROR(IF(COUNT(L44),ROUND(L44/'Shareholding Pattern'!$L$78*100,2),""),"")</f>
        <v/>
      </c>
      <c r="N44" s="410" t="str">
        <f t="shared" si="24"/>
        <v/>
      </c>
      <c r="O44" s="401"/>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9"/>
      <c r="Y44" s="395" t="str">
        <f t="shared" si="25"/>
        <v/>
      </c>
      <c r="Z44" s="411"/>
      <c r="AA44" s="412"/>
      <c r="AB44" s="412"/>
      <c r="AC44" s="412"/>
      <c r="AD44" s="412"/>
      <c r="AE44" s="412"/>
      <c r="AF44" s="412"/>
      <c r="AG44" s="413"/>
      <c r="AH44" s="275"/>
      <c r="AI44" s="275"/>
      <c r="AJ44" s="275"/>
      <c r="AK44" s="275"/>
      <c r="AP44" t="s">
        <v>273</v>
      </c>
      <c r="AZ44" t="s">
        <v>170</v>
      </c>
      <c r="BF44" t="s">
        <v>273</v>
      </c>
      <c r="BH44" t="s">
        <v>197</v>
      </c>
      <c r="BN44" t="s">
        <v>292</v>
      </c>
    </row>
    <row r="45" spans="5:66" ht="20.100000000000001" customHeight="1">
      <c r="E45" s="79" t="s">
        <v>27</v>
      </c>
      <c r="F45" s="230" t="s">
        <v>580</v>
      </c>
      <c r="H45" s="183"/>
      <c r="I45" s="183"/>
      <c r="J45" s="183"/>
      <c r="K45" s="401"/>
      <c r="L45" s="124" t="str">
        <f t="shared" si="18"/>
        <v/>
      </c>
      <c r="M45" s="110" t="str">
        <f>+IFERROR(IF(COUNT(L45),ROUND(L45/'Shareholding Pattern'!$L$78*100,2),""),"")</f>
        <v/>
      </c>
      <c r="N45" s="410" t="str">
        <f t="shared" si="24"/>
        <v/>
      </c>
      <c r="O45" s="401"/>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9"/>
      <c r="Y45" s="395" t="str">
        <f t="shared" si="25"/>
        <v/>
      </c>
      <c r="Z45" s="411"/>
      <c r="AA45" s="412"/>
      <c r="AB45" s="412"/>
      <c r="AC45" s="412"/>
      <c r="AD45" s="412"/>
      <c r="AE45" s="412"/>
      <c r="AF45" s="412"/>
      <c r="AG45" s="413"/>
      <c r="AH45" s="183"/>
      <c r="AI45" s="183"/>
      <c r="AJ45" s="183"/>
      <c r="AK45" s="183"/>
      <c r="AP45" t="s">
        <v>618</v>
      </c>
      <c r="AZ45" t="s">
        <v>649</v>
      </c>
      <c r="BF45" t="s">
        <v>618</v>
      </c>
      <c r="BH45" t="s">
        <v>681</v>
      </c>
      <c r="BN45" t="s">
        <v>680</v>
      </c>
    </row>
    <row r="46" spans="5:66" ht="20.100000000000001" customHeight="1">
      <c r="E46" s="79" t="s">
        <v>29</v>
      </c>
      <c r="F46" s="149" t="s">
        <v>575</v>
      </c>
      <c r="H46" s="183">
        <v>1</v>
      </c>
      <c r="I46" s="183">
        <v>4800</v>
      </c>
      <c r="J46" s="183"/>
      <c r="K46" s="401"/>
      <c r="L46" s="124">
        <f t="shared" si="18"/>
        <v>4800</v>
      </c>
      <c r="M46" s="110">
        <f>+IFERROR(IF(COUNT(L46),ROUND(L46/'Shareholding Pattern'!$L$78*100,2),""),"")</f>
        <v>0.04</v>
      </c>
      <c r="N46" s="410">
        <f t="shared" si="24"/>
        <v>4800</v>
      </c>
      <c r="O46" s="401"/>
      <c r="P46" s="124">
        <f t="shared" si="20"/>
        <v>4800</v>
      </c>
      <c r="Q46" s="115">
        <f>+IFERROR(IF(COUNT(P46),ROUND(P46/'Shareholding Pattern'!$P$79*100,2),""),"")</f>
        <v>0.04</v>
      </c>
      <c r="R46" s="183"/>
      <c r="S46" s="183"/>
      <c r="T46" s="183"/>
      <c r="U46" s="124" t="str">
        <f t="shared" si="26"/>
        <v/>
      </c>
      <c r="V46" s="123">
        <f t="shared" si="21"/>
        <v>4800</v>
      </c>
      <c r="W46" s="93">
        <f>+IFERROR(IF(COUNT(L46,U46),ROUND(SUM(L46,U46)/SUM('Shareholding Pattern'!$L$78,'Shareholding Pattern'!$U$78)*100,2),""),"")</f>
        <v>0.04</v>
      </c>
      <c r="X46" s="399">
        <v>0</v>
      </c>
      <c r="Y46" s="395">
        <f t="shared" si="25"/>
        <v>0</v>
      </c>
      <c r="Z46" s="411"/>
      <c r="AA46" s="412"/>
      <c r="AB46" s="412"/>
      <c r="AC46" s="412"/>
      <c r="AD46" s="412"/>
      <c r="AE46" s="412"/>
      <c r="AF46" s="412"/>
      <c r="AG46" s="413"/>
      <c r="AH46" s="183">
        <v>4800</v>
      </c>
      <c r="AI46" s="183">
        <v>0</v>
      </c>
      <c r="AJ46" s="183">
        <v>0</v>
      </c>
      <c r="AK46" s="183">
        <v>0</v>
      </c>
      <c r="AP46" t="s">
        <v>274</v>
      </c>
      <c r="AZ46" t="s">
        <v>650</v>
      </c>
      <c r="BF46" t="s">
        <v>274</v>
      </c>
      <c r="BH46" t="s">
        <v>683</v>
      </c>
      <c r="BN46" t="s">
        <v>682</v>
      </c>
    </row>
    <row r="47" spans="5:66" ht="20.100000000000001" customHeight="1">
      <c r="E47" s="79" t="s">
        <v>39</v>
      </c>
      <c r="F47" s="231" t="s">
        <v>585</v>
      </c>
      <c r="H47" s="183"/>
      <c r="I47" s="183"/>
      <c r="J47" s="183"/>
      <c r="K47" s="401"/>
      <c r="L47" s="124" t="str">
        <f t="shared" si="18"/>
        <v/>
      </c>
      <c r="M47" s="110" t="str">
        <f>+IFERROR(IF(COUNT(L47),ROUND(L47/'Shareholding Pattern'!$L$78*100,2),""),"")</f>
        <v/>
      </c>
      <c r="N47" s="410" t="str">
        <f t="shared" si="24"/>
        <v/>
      </c>
      <c r="O47" s="401"/>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9"/>
      <c r="Y47" s="395" t="str">
        <f t="shared" si="25"/>
        <v/>
      </c>
      <c r="Z47" s="411"/>
      <c r="AA47" s="412"/>
      <c r="AB47" s="412"/>
      <c r="AC47" s="412"/>
      <c r="AD47" s="412"/>
      <c r="AE47" s="412"/>
      <c r="AF47" s="412"/>
      <c r="AG47" s="413"/>
      <c r="AH47" s="183"/>
      <c r="AI47" s="183"/>
      <c r="AJ47" s="183"/>
      <c r="AK47" s="183"/>
      <c r="AP47" t="s">
        <v>621</v>
      </c>
      <c r="AZ47" t="s">
        <v>651</v>
      </c>
      <c r="BF47" t="s">
        <v>621</v>
      </c>
      <c r="BH47" t="s">
        <v>685</v>
      </c>
      <c r="BN47" t="s">
        <v>684</v>
      </c>
    </row>
    <row r="48" spans="5:66" ht="28.8">
      <c r="E48" s="224" t="s">
        <v>47</v>
      </c>
      <c r="F48" s="150" t="s">
        <v>61</v>
      </c>
      <c r="H48" s="183"/>
      <c r="I48" s="183"/>
      <c r="J48" s="183"/>
      <c r="K48" s="401"/>
      <c r="L48" s="124" t="str">
        <f t="shared" si="18"/>
        <v/>
      </c>
      <c r="M48" s="110" t="str">
        <f>+IFERROR(IF(COUNT(L48),ROUND(L48/'Shareholding Pattern'!$L$78*100,2),""),"")</f>
        <v/>
      </c>
      <c r="N48" s="410" t="str">
        <f t="shared" si="24"/>
        <v/>
      </c>
      <c r="O48" s="401"/>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9"/>
      <c r="Y48" s="395" t="str">
        <f t="shared" si="25"/>
        <v/>
      </c>
      <c r="Z48" s="411"/>
      <c r="AA48" s="412"/>
      <c r="AB48" s="412"/>
      <c r="AC48" s="412"/>
      <c r="AD48" s="412"/>
      <c r="AE48" s="412"/>
      <c r="AF48" s="412"/>
      <c r="AG48" s="413"/>
      <c r="AH48" s="183"/>
      <c r="AI48" s="183"/>
      <c r="AJ48" s="183"/>
      <c r="AK48" s="183"/>
      <c r="AP48" t="s">
        <v>718</v>
      </c>
      <c r="AZ48" t="s">
        <v>174</v>
      </c>
      <c r="BF48" t="s">
        <v>718</v>
      </c>
      <c r="BH48" t="s">
        <v>687</v>
      </c>
      <c r="BN48" t="s">
        <v>686</v>
      </c>
    </row>
    <row r="49" spans="5:66" ht="20.100000000000001" customHeight="1">
      <c r="E49" s="84" t="s">
        <v>48</v>
      </c>
      <c r="F49" s="232" t="s">
        <v>30</v>
      </c>
      <c r="H49" s="183"/>
      <c r="I49" s="183"/>
      <c r="J49" s="183"/>
      <c r="K49" s="401"/>
      <c r="L49" s="124" t="str">
        <f>+IFERROR(IF(COUNT(I49:K49),ROUND(SUM(I49:K49),0),""),"")</f>
        <v/>
      </c>
      <c r="M49" s="110" t="str">
        <f>+IFERROR(IF(COUNT(L49),ROUND(L49/'Shareholding Pattern'!$L$78*100,2),""),"")</f>
        <v/>
      </c>
      <c r="N49" s="410" t="str">
        <f t="shared" si="24"/>
        <v/>
      </c>
      <c r="O49" s="401"/>
      <c r="P49" s="124" t="str">
        <f>+IFERROR(IF(COUNT(N49:O49),ROUND(SUM(N49:O49),0),""),"")</f>
        <v/>
      </c>
      <c r="Q49" s="115" t="str">
        <f>+IFERROR(IF(COUNT(P49),ROUND(P49/'Shareholding Pattern'!$P$79*100,2),""),"")</f>
        <v/>
      </c>
      <c r="R49" s="183"/>
      <c r="S49" s="183"/>
      <c r="T49" s="266"/>
      <c r="U49" s="138" t="str">
        <f t="shared" si="26"/>
        <v/>
      </c>
      <c r="V49" s="330" t="str">
        <f t="shared" si="21"/>
        <v/>
      </c>
      <c r="W49" s="95" t="str">
        <f>+IFERROR(IF(COUNT(L49,U49),ROUND(SUM(L49,U49)/SUM('Shareholding Pattern'!$L$78,'Shareholding Pattern'!$U$78)*100,2),""),"")</f>
        <v/>
      </c>
      <c r="X49" s="399"/>
      <c r="Y49" s="395" t="str">
        <f t="shared" si="25"/>
        <v/>
      </c>
      <c r="Z49" s="411"/>
      <c r="AA49" s="412"/>
      <c r="AB49" s="412"/>
      <c r="AC49" s="412"/>
      <c r="AD49" s="412"/>
      <c r="AE49" s="412"/>
      <c r="AF49" s="412"/>
      <c r="AG49" s="413"/>
      <c r="AH49" s="183"/>
      <c r="AI49" s="183"/>
      <c r="AJ49" s="183"/>
      <c r="AK49" s="183"/>
      <c r="AP49" t="s">
        <v>744</v>
      </c>
      <c r="AZ49" t="s">
        <v>652</v>
      </c>
      <c r="BF49" t="s">
        <v>744</v>
      </c>
      <c r="BH49" t="s">
        <v>689</v>
      </c>
      <c r="BN49" t="s">
        <v>688</v>
      </c>
    </row>
    <row r="50" spans="5:66" ht="20.100000000000001" customHeight="1">
      <c r="E50" s="555" t="s">
        <v>57</v>
      </c>
      <c r="F50" s="555"/>
      <c r="G50" s="555"/>
      <c r="H50" s="47">
        <f>+IFERROR(IF(COUNT(H43:H49),ROUND(SUM(H43:H49),0),""),"")</f>
        <v>1</v>
      </c>
      <c r="I50" s="47">
        <f t="shared" ref="I50:K50" si="27">+IFERROR(IF(COUNT(I43:I49),ROUND(SUM(I43:I49),0),""),"")</f>
        <v>4800</v>
      </c>
      <c r="J50" s="47" t="str">
        <f t="shared" si="27"/>
        <v/>
      </c>
      <c r="K50" s="47" t="str">
        <f t="shared" si="27"/>
        <v/>
      </c>
      <c r="L50" s="125">
        <f t="shared" ref="L50" si="28">+IFERROR(IF(COUNT(I50:K50),ROUND(SUM(I50:K50),0),""),"")</f>
        <v>4800</v>
      </c>
      <c r="M50" s="112">
        <f>+IFERROR(IF(COUNT(L50),ROUND(L50/'Shareholding Pattern'!$L$78*100,2),""),"")</f>
        <v>0.04</v>
      </c>
      <c r="N50" s="47">
        <f t="shared" ref="N50" si="29">+IFERROR(IF(COUNT(N43:N49),ROUND(SUM(N43:N49),0),""),"")</f>
        <v>4800</v>
      </c>
      <c r="O50" s="47" t="str">
        <f t="shared" ref="O50" si="30">+IFERROR(IF(COUNT(O43:O49),ROUND(SUM(O43:O49),0),""),"")</f>
        <v/>
      </c>
      <c r="P50" s="125">
        <f>+IFERROR(IF(COUNT(N50:O50),ROUND(SUM(N50:O50),0),""),"")</f>
        <v>4800</v>
      </c>
      <c r="Q50" s="117">
        <f>+IFERROR(IF(COUNT(P50),ROUND(P50/'Shareholding Pattern'!$P$79*100,2),""),"")</f>
        <v>0.04</v>
      </c>
      <c r="R50" s="47" t="str">
        <f t="shared" ref="R50" si="31">+IFERROR(IF(COUNT(R43:R49),ROUND(SUM(R43:R49),0),""),"")</f>
        <v/>
      </c>
      <c r="S50" s="47" t="str">
        <f t="shared" ref="S50:X50" si="32">+IFERROR(IF(COUNT(S43:S49),ROUND(SUM(S43:S49),0),""),"")</f>
        <v/>
      </c>
      <c r="T50" s="47" t="str">
        <f t="shared" si="32"/>
        <v/>
      </c>
      <c r="U50" s="331" t="str">
        <f t="shared" si="26"/>
        <v/>
      </c>
      <c r="V50" s="331">
        <f t="shared" si="21"/>
        <v>4800</v>
      </c>
      <c r="W50" s="96">
        <f>+IFERROR(IF(COUNT(L50,U50),ROUND(SUM(L50,U50)/SUM('Shareholding Pattern'!$L$78,'Shareholding Pattern'!$U$78)*100,2),""),"")</f>
        <v>0.04</v>
      </c>
      <c r="X50" s="47">
        <f t="shared" si="32"/>
        <v>0</v>
      </c>
      <c r="Y50" s="120">
        <f t="shared" si="25"/>
        <v>0</v>
      </c>
      <c r="Z50" s="414"/>
      <c r="AA50" s="415"/>
      <c r="AB50" s="415"/>
      <c r="AC50" s="415"/>
      <c r="AD50" s="415"/>
      <c r="AE50" s="415"/>
      <c r="AF50" s="415"/>
      <c r="AG50" s="416"/>
      <c r="AH50" s="47">
        <f t="shared" ref="AH50" si="33">+IFERROR(IF(COUNT(AH43:AH49),ROUND(SUM(AH43:AH49),0),""),"")</f>
        <v>4800</v>
      </c>
      <c r="AI50" s="47">
        <f t="shared" ref="AI50" si="34">+IFERROR(IF(COUNT(AI43:AI49),ROUND(SUM(AI43:AI49),0),""),"")</f>
        <v>0</v>
      </c>
      <c r="AJ50" s="47">
        <f t="shared" ref="AJ50" si="35">+IFERROR(IF(COUNT(AJ43:AJ49),ROUND(SUM(AJ43:AJ49),0),""),"")</f>
        <v>0</v>
      </c>
      <c r="AK50" s="47">
        <f t="shared" ref="AK50" si="36">+IFERROR(IF(COUNT(AK43:AK49),ROUND(SUM(AK43:AK49),0),""),"")</f>
        <v>0</v>
      </c>
      <c r="AZ50" t="s">
        <v>754</v>
      </c>
    </row>
    <row r="51" spans="5:66" ht="20.100000000000001" customHeight="1">
      <c r="E51" s="279" t="s">
        <v>599</v>
      </c>
      <c r="F51" s="28" t="s">
        <v>586</v>
      </c>
      <c r="G51" s="295"/>
      <c r="H51" s="295"/>
      <c r="I51" s="295"/>
      <c r="J51" s="295"/>
      <c r="K51" s="295"/>
      <c r="L51" s="333"/>
      <c r="M51" s="333"/>
      <c r="N51" s="295"/>
      <c r="O51" s="295"/>
      <c r="P51" s="333"/>
      <c r="Q51" s="333"/>
      <c r="R51" s="295"/>
      <c r="S51" s="295"/>
      <c r="T51" s="295"/>
      <c r="U51" s="333"/>
      <c r="V51" s="333"/>
      <c r="W51" s="333"/>
      <c r="X51" s="295"/>
      <c r="Y51" s="333"/>
      <c r="Z51" s="295"/>
      <c r="AA51" s="295"/>
      <c r="AB51" s="295"/>
      <c r="AC51" s="295"/>
      <c r="AD51" s="295"/>
      <c r="AE51" s="295"/>
      <c r="AF51" s="295"/>
      <c r="AG51" s="295"/>
      <c r="AH51" s="295"/>
      <c r="AI51" s="295"/>
      <c r="AJ51" s="295"/>
      <c r="AK51" s="296"/>
    </row>
    <row r="52" spans="5:66" ht="20.100000000000001" customHeight="1">
      <c r="E52" s="225" t="s">
        <v>23</v>
      </c>
      <c r="F52" s="240" t="s">
        <v>576</v>
      </c>
      <c r="G52" s="238"/>
      <c r="H52" s="280"/>
      <c r="I52" s="275"/>
      <c r="J52" s="275"/>
      <c r="K52" s="275"/>
      <c r="L52" s="276" t="str">
        <f>+IFERROR(IF(COUNT(I52:K52),ROUND(SUM(I52:K52),0),""),"")</f>
        <v/>
      </c>
      <c r="M52" s="277" t="str">
        <f>+IFERROR(IF(COUNT(L52),ROUND(L52/'Shareholding Pattern'!$L$78*100,2),""),"")</f>
        <v/>
      </c>
      <c r="N52" s="410" t="str">
        <f t="shared" ref="N52:N54" si="37">IF(I52="","",I52)</f>
        <v/>
      </c>
      <c r="O52" s="275"/>
      <c r="P52" s="123" t="str">
        <f t="shared" ref="P52" si="38">+IFERROR(IF(COUNT(N52:O52),ROUND(SUM(N52:O52),0),""),"")</f>
        <v/>
      </c>
      <c r="Q52" s="83" t="str">
        <f>+IFERROR(IF(COUNT(P52),ROUND(P52/'Shareholding Pattern'!$P$79*100,2),""),"")</f>
        <v/>
      </c>
      <c r="R52" s="275"/>
      <c r="S52" s="275"/>
      <c r="T52" s="275"/>
      <c r="U52" s="123" t="str">
        <f>+IFERROR(IF(COUNT(R52:T52),ROUND(SUM(R52:T52),0),""),"")</f>
        <v/>
      </c>
      <c r="V52" s="123" t="str">
        <f t="shared" si="21"/>
        <v/>
      </c>
      <c r="W52" s="98" t="str">
        <f>+IFERROR(IF(COUNT(L52,U52),ROUND(SUM(L52,U52)/SUM('Shareholding Pattern'!$L$78,'Shareholding Pattern'!$U$78)*100,2),""),"")</f>
        <v/>
      </c>
      <c r="X52" s="399"/>
      <c r="Y52" s="157" t="str">
        <f>+IFERROR(IF(COUNT(X52),ROUND(SUM(X52)/SUM(L52)*100,2),""),0)</f>
        <v/>
      </c>
      <c r="Z52" s="417"/>
      <c r="AA52" s="418"/>
      <c r="AB52" s="418"/>
      <c r="AC52" s="418"/>
      <c r="AD52" s="418"/>
      <c r="AE52" s="418"/>
      <c r="AF52" s="418"/>
      <c r="AG52" s="419"/>
      <c r="AH52" s="275"/>
      <c r="AI52" s="275"/>
      <c r="AJ52" s="275"/>
      <c r="AK52" s="275"/>
      <c r="AP52" t="s">
        <v>184</v>
      </c>
      <c r="AZ52" t="s">
        <v>653</v>
      </c>
      <c r="BF52" t="s">
        <v>184</v>
      </c>
      <c r="BH52" t="s">
        <v>691</v>
      </c>
      <c r="BN52" t="s">
        <v>690</v>
      </c>
    </row>
    <row r="53" spans="5:66" ht="20.100000000000001" customHeight="1">
      <c r="E53" s="226" t="s">
        <v>25</v>
      </c>
      <c r="F53" s="233" t="s">
        <v>587</v>
      </c>
      <c r="G53" s="221"/>
      <c r="H53" s="183"/>
      <c r="I53" s="183"/>
      <c r="J53" s="183"/>
      <c r="K53" s="183"/>
      <c r="L53" s="140" t="str">
        <f t="shared" ref="L53:L54" si="39">+IFERROR(IF(COUNT(I53:K53),ROUND(SUM(I53:K53),0),""),"")</f>
        <v/>
      </c>
      <c r="M53" s="257" t="str">
        <f>+IFERROR(IF(COUNT(L53),ROUND(L53/'Shareholding Pattern'!$L$78*100,2),""),"")</f>
        <v/>
      </c>
      <c r="N53" s="410"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9"/>
      <c r="Y53" s="395" t="str">
        <f>+IFERROR(IF(COUNT(X53),ROUND(SUM(X53)/SUM(L53)*100,2),""),0)</f>
        <v/>
      </c>
      <c r="Z53" s="411"/>
      <c r="AA53" s="412"/>
      <c r="AB53" s="412"/>
      <c r="AC53" s="412"/>
      <c r="AD53" s="412"/>
      <c r="AE53" s="412"/>
      <c r="AF53" s="412"/>
      <c r="AG53" s="413"/>
      <c r="AH53" s="183"/>
      <c r="AI53" s="183"/>
      <c r="AJ53" s="183"/>
      <c r="AK53" s="183"/>
      <c r="AP53" t="s">
        <v>745</v>
      </c>
      <c r="AZ53" t="s">
        <v>654</v>
      </c>
      <c r="BF53" t="s">
        <v>745</v>
      </c>
      <c r="BH53" t="s">
        <v>693</v>
      </c>
      <c r="BN53" t="s">
        <v>692</v>
      </c>
    </row>
    <row r="54" spans="5:66" ht="45" customHeight="1">
      <c r="E54" s="227" t="s">
        <v>27</v>
      </c>
      <c r="F54" s="234" t="s">
        <v>588</v>
      </c>
      <c r="H54" s="183"/>
      <c r="I54" s="183"/>
      <c r="J54" s="183"/>
      <c r="K54" s="183"/>
      <c r="L54" s="241" t="str">
        <f t="shared" si="39"/>
        <v/>
      </c>
      <c r="M54" s="258" t="str">
        <f>+IFERROR(IF(COUNT(L54),ROUND(L54/'Shareholding Pattern'!$L$78*100,2),""),"")</f>
        <v/>
      </c>
      <c r="N54" s="410" t="str">
        <f t="shared" si="37"/>
        <v/>
      </c>
      <c r="O54" s="183"/>
      <c r="P54" s="235" t="str">
        <f t="shared" si="40"/>
        <v/>
      </c>
      <c r="Q54" s="242" t="str">
        <f>+IFERROR(IF(COUNT(P54),ROUND(P54/'Shareholding Pattern'!$P$79*100,2),""),"")</f>
        <v/>
      </c>
      <c r="R54" s="183"/>
      <c r="S54" s="183"/>
      <c r="T54" s="266"/>
      <c r="U54" s="235" t="str">
        <f>+IFERROR(IF(COUNT(R54:T54),ROUND(SUM(R54:T54),0),""),"")</f>
        <v/>
      </c>
      <c r="V54" s="330" t="str">
        <f t="shared" si="21"/>
        <v/>
      </c>
      <c r="W54" s="260" t="str">
        <f>+IFERROR(IF(COUNT(L54,U54),ROUND(SUM(L54,U54)/SUM('Shareholding Pattern'!$L$78,'Shareholding Pattern'!$U$78)*100,2),""),"")</f>
        <v/>
      </c>
      <c r="X54" s="399"/>
      <c r="Y54" s="403" t="str">
        <f>+IFERROR(IF(COUNT(X54),ROUND(SUM(X54)/SUM(L54)*100,2),""),0)</f>
        <v/>
      </c>
      <c r="Z54" s="411"/>
      <c r="AA54" s="412"/>
      <c r="AB54" s="412"/>
      <c r="AC54" s="412"/>
      <c r="AD54" s="412"/>
      <c r="AE54" s="412"/>
      <c r="AF54" s="412"/>
      <c r="AG54" s="413"/>
      <c r="AH54" s="183"/>
      <c r="AI54" s="183"/>
      <c r="AJ54" s="183"/>
      <c r="AK54" s="183"/>
      <c r="AP54" t="s">
        <v>746</v>
      </c>
      <c r="AZ54" t="s">
        <v>655</v>
      </c>
      <c r="BF54" t="s">
        <v>746</v>
      </c>
      <c r="BH54" t="s">
        <v>893</v>
      </c>
      <c r="BN54" t="s">
        <v>892</v>
      </c>
    </row>
    <row r="55" spans="5:66" ht="20.100000000000001" customHeight="1">
      <c r="E55" s="555" t="s">
        <v>62</v>
      </c>
      <c r="F55" s="555"/>
      <c r="G55" s="555"/>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5" t="str">
        <f>+IFERROR(IF(COUNT(R55:T55),ROUND(SUM(R55:T55),0),""),"")</f>
        <v/>
      </c>
      <c r="V55" s="331" t="str">
        <f t="shared" si="21"/>
        <v/>
      </c>
      <c r="W55" s="96" t="str">
        <f>+IFERROR(IF(COUNT(L55,U55),ROUND(SUM(L55,U55)/SUM('Shareholding Pattern'!$L$78,'Shareholding Pattern'!$U$78)*100,2),""),"")</f>
        <v/>
      </c>
      <c r="X55" s="47" t="str">
        <f t="shared" si="44"/>
        <v/>
      </c>
      <c r="Y55" s="273" t="str">
        <f>+IFERROR(IF(COUNT(X55),ROUND(SUM(X55)/SUM(L55)*100,2),""),0)</f>
        <v/>
      </c>
      <c r="Z55" s="414"/>
      <c r="AA55" s="415"/>
      <c r="AB55" s="415"/>
      <c r="AC55" s="415"/>
      <c r="AD55" s="415"/>
      <c r="AE55" s="415"/>
      <c r="AF55" s="415"/>
      <c r="AG55" s="416"/>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9" t="s">
        <v>600</v>
      </c>
      <c r="F56" s="28" t="s">
        <v>58</v>
      </c>
      <c r="G56" s="29"/>
      <c r="H56" s="29"/>
      <c r="I56" s="29"/>
      <c r="J56" s="29"/>
      <c r="K56" s="29"/>
      <c r="L56" s="332"/>
      <c r="M56" s="332"/>
      <c r="N56" s="29"/>
      <c r="O56" s="29"/>
      <c r="P56" s="332"/>
      <c r="Q56" s="332"/>
      <c r="R56" s="29"/>
      <c r="S56" s="29"/>
      <c r="T56" s="29"/>
      <c r="U56" s="332"/>
      <c r="V56" s="332"/>
      <c r="W56" s="332"/>
      <c r="X56" s="29"/>
      <c r="Y56" s="332"/>
      <c r="Z56" s="29"/>
      <c r="AA56" s="29"/>
      <c r="AB56" s="29"/>
      <c r="AC56" s="29"/>
      <c r="AD56" s="29"/>
      <c r="AE56" s="29"/>
      <c r="AF56" s="29"/>
      <c r="AG56" s="29"/>
      <c r="AH56" s="29"/>
      <c r="AI56" s="29"/>
      <c r="AJ56" s="29"/>
      <c r="AK56" s="294"/>
    </row>
    <row r="57" spans="5:66" ht="20.100000000000001" customHeight="1">
      <c r="E57" s="274" t="s">
        <v>23</v>
      </c>
      <c r="F57" s="222" t="s">
        <v>589</v>
      </c>
      <c r="H57" s="275"/>
      <c r="I57" s="275"/>
      <c r="J57" s="275"/>
      <c r="K57" s="275"/>
      <c r="L57" s="276" t="str">
        <f>+IFERROR(IF(COUNT(I57:K57),ROUND(SUM(I57:K57),0),""),"")</f>
        <v/>
      </c>
      <c r="M57" s="277" t="str">
        <f>+IFERROR(IF(COUNT(L57),ROUND(L57/'Shareholding Pattern'!$L$78*100,2),""),"")</f>
        <v/>
      </c>
      <c r="N57" s="410" t="str">
        <f t="shared" ref="N57:N69" si="49">IF(I57="","",I57)</f>
        <v/>
      </c>
      <c r="O57" s="275"/>
      <c r="P57" s="276" t="str">
        <f t="shared" ref="P57:P69" si="50">+IFERROR(IF(COUNT(N57:O57),ROUND(SUM(N57:O57),0),""),"")</f>
        <v/>
      </c>
      <c r="Q57" s="278" t="str">
        <f>+IFERROR(IF(COUNT(P57),ROUND(P57/'Shareholding Pattern'!$P$79*100,2),""),"")</f>
        <v/>
      </c>
      <c r="R57" s="275"/>
      <c r="S57" s="275"/>
      <c r="T57" s="275"/>
      <c r="U57" s="276" t="str">
        <f t="shared" ref="U57:U71" si="51">+IFERROR(IF(COUNT(R57:T57),ROUND(SUM(R57:T57),0),""),"")</f>
        <v/>
      </c>
      <c r="V57" s="123" t="str">
        <f t="shared" si="21"/>
        <v/>
      </c>
      <c r="W57" s="98" t="str">
        <f>+IFERROR(IF(COUNT(L57,U57),ROUND(SUM(L57,U57)/SUM('Shareholding Pattern'!$L$78,'Shareholding Pattern'!$U$78)*100,2),""),"")</f>
        <v/>
      </c>
      <c r="X57" s="399"/>
      <c r="Y57" s="157" t="str">
        <f t="shared" ref="Y57:Y71" si="52">+IFERROR(IF(COUNT(X57),ROUND(SUM(X57)/SUM(L57)*100,2),""),0)</f>
        <v/>
      </c>
      <c r="Z57" s="417"/>
      <c r="AA57" s="418"/>
      <c r="AB57" s="418"/>
      <c r="AC57" s="418"/>
      <c r="AD57" s="418"/>
      <c r="AE57" s="418"/>
      <c r="AF57" s="418"/>
      <c r="AG57" s="419"/>
      <c r="AH57" s="275"/>
      <c r="AI57" s="275"/>
      <c r="AJ57" s="275"/>
      <c r="AK57" s="275"/>
      <c r="AP57" t="s">
        <v>747</v>
      </c>
      <c r="AZ57" t="s">
        <v>656</v>
      </c>
      <c r="BF57" t="s">
        <v>747</v>
      </c>
      <c r="BH57" t="s">
        <v>695</v>
      </c>
      <c r="BN57" t="s">
        <v>694</v>
      </c>
    </row>
    <row r="58" spans="5:66" ht="50.1" customHeight="1">
      <c r="E58" s="224" t="s">
        <v>25</v>
      </c>
      <c r="F58" s="222" t="s">
        <v>590</v>
      </c>
      <c r="H58" s="183"/>
      <c r="I58" s="183"/>
      <c r="J58" s="183"/>
      <c r="K58" s="183"/>
      <c r="L58" s="140" t="str">
        <f t="shared" ref="L58:L69" si="53">+IFERROR(IF(COUNT(I58:K58),ROUND(SUM(I58:K58),0),""),"")</f>
        <v/>
      </c>
      <c r="M58" s="257" t="str">
        <f>+IFERROR(IF(COUNT(L58),ROUND(L58/'Shareholding Pattern'!$L$78*100,2),""),"")</f>
        <v/>
      </c>
      <c r="N58" s="410"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9"/>
      <c r="Y58" s="395" t="str">
        <f t="shared" si="52"/>
        <v/>
      </c>
      <c r="Z58" s="411"/>
      <c r="AA58" s="412"/>
      <c r="AB58" s="412"/>
      <c r="AC58" s="412"/>
      <c r="AD58" s="412"/>
      <c r="AE58" s="412"/>
      <c r="AF58" s="412"/>
      <c r="AG58" s="413"/>
      <c r="AH58" s="183"/>
      <c r="AI58" s="183"/>
      <c r="AJ58" s="183"/>
      <c r="AK58" s="183"/>
      <c r="AP58" t="s">
        <v>748</v>
      </c>
      <c r="AZ58" t="s">
        <v>657</v>
      </c>
      <c r="BF58" t="s">
        <v>748</v>
      </c>
      <c r="BH58" t="s">
        <v>697</v>
      </c>
      <c r="BN58" t="s">
        <v>696</v>
      </c>
    </row>
    <row r="59" spans="5:66" ht="20.100000000000001" customHeight="1">
      <c r="E59" s="224" t="s">
        <v>27</v>
      </c>
      <c r="F59" s="222" t="s">
        <v>591</v>
      </c>
      <c r="H59" s="183"/>
      <c r="I59" s="183"/>
      <c r="J59" s="183"/>
      <c r="K59" s="183"/>
      <c r="L59" s="140" t="str">
        <f t="shared" si="53"/>
        <v/>
      </c>
      <c r="M59" s="257" t="str">
        <f>+IFERROR(IF(COUNT(L59),ROUND(L59/'Shareholding Pattern'!$L$78*100,2),""),"")</f>
        <v/>
      </c>
      <c r="N59" s="410"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9"/>
      <c r="Y59" s="395" t="str">
        <f t="shared" si="52"/>
        <v/>
      </c>
      <c r="Z59" s="411"/>
      <c r="AA59" s="412"/>
      <c r="AB59" s="412"/>
      <c r="AC59" s="412"/>
      <c r="AD59" s="412"/>
      <c r="AE59" s="412"/>
      <c r="AF59" s="412"/>
      <c r="AG59" s="413"/>
      <c r="AH59" s="183"/>
      <c r="AI59" s="183"/>
      <c r="AJ59" s="183"/>
      <c r="AK59" s="183"/>
      <c r="AP59" t="s">
        <v>591</v>
      </c>
      <c r="AZ59" t="s">
        <v>658</v>
      </c>
      <c r="BF59" t="s">
        <v>591</v>
      </c>
      <c r="BH59" t="s">
        <v>699</v>
      </c>
      <c r="BN59" t="s">
        <v>698</v>
      </c>
    </row>
    <row r="60" spans="5:66" ht="60" customHeight="1">
      <c r="E60" s="224" t="s">
        <v>29</v>
      </c>
      <c r="F60" s="222" t="s">
        <v>592</v>
      </c>
      <c r="H60" s="183"/>
      <c r="I60" s="183"/>
      <c r="J60" s="183"/>
      <c r="K60" s="183"/>
      <c r="L60" s="140" t="str">
        <f t="shared" si="53"/>
        <v/>
      </c>
      <c r="M60" s="257" t="str">
        <f>+IFERROR(IF(COUNT(L60),ROUND(L60/'Shareholding Pattern'!$L$78*100,2),""),"")</f>
        <v/>
      </c>
      <c r="N60" s="410"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9"/>
      <c r="Y60" s="395" t="str">
        <f t="shared" si="52"/>
        <v/>
      </c>
      <c r="Z60" s="411"/>
      <c r="AA60" s="412"/>
      <c r="AB60" s="412"/>
      <c r="AC60" s="412"/>
      <c r="AD60" s="412"/>
      <c r="AE60" s="412"/>
      <c r="AF60" s="412"/>
      <c r="AG60" s="413"/>
      <c r="AH60" s="183"/>
      <c r="AI60" s="183"/>
      <c r="AJ60" s="183"/>
      <c r="AK60" s="183"/>
      <c r="AP60" t="s">
        <v>749</v>
      </c>
      <c r="AZ60" t="s">
        <v>659</v>
      </c>
      <c r="BF60" t="s">
        <v>749</v>
      </c>
      <c r="BH60" t="s">
        <v>701</v>
      </c>
      <c r="BN60" t="s">
        <v>700</v>
      </c>
    </row>
    <row r="61" spans="5:66" ht="51.75" customHeight="1">
      <c r="E61" s="224" t="s">
        <v>39</v>
      </c>
      <c r="F61" s="222" t="s">
        <v>593</v>
      </c>
      <c r="H61" s="183"/>
      <c r="I61" s="183"/>
      <c r="J61" s="183"/>
      <c r="K61" s="183"/>
      <c r="L61" s="140" t="str">
        <f t="shared" si="53"/>
        <v/>
      </c>
      <c r="M61" s="257" t="str">
        <f>+IFERROR(IF(COUNT(L61),ROUND(L61/'Shareholding Pattern'!$L$78*100,2),""),"")</f>
        <v/>
      </c>
      <c r="N61" s="410"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9"/>
      <c r="Y61" s="395" t="str">
        <f t="shared" si="52"/>
        <v/>
      </c>
      <c r="Z61" s="411"/>
      <c r="AA61" s="412"/>
      <c r="AB61" s="412"/>
      <c r="AC61" s="412"/>
      <c r="AD61" s="412"/>
      <c r="AE61" s="412"/>
      <c r="AF61" s="412"/>
      <c r="AG61" s="413"/>
      <c r="AH61" s="183"/>
      <c r="AI61" s="183"/>
      <c r="AJ61" s="183"/>
      <c r="AK61" s="183"/>
      <c r="AP61" t="s">
        <v>750</v>
      </c>
      <c r="AZ61" t="s">
        <v>660</v>
      </c>
      <c r="BF61" t="s">
        <v>750</v>
      </c>
      <c r="BH61" t="s">
        <v>895</v>
      </c>
      <c r="BN61" t="s">
        <v>894</v>
      </c>
    </row>
    <row r="62" spans="5:66" ht="20.100000000000001" customHeight="1">
      <c r="E62" s="224" t="s">
        <v>47</v>
      </c>
      <c r="F62" s="236" t="s">
        <v>594</v>
      </c>
      <c r="H62" s="183"/>
      <c r="I62" s="183"/>
      <c r="J62" s="183"/>
      <c r="K62" s="183"/>
      <c r="L62" s="140" t="str">
        <f t="shared" si="53"/>
        <v/>
      </c>
      <c r="M62" s="257" t="str">
        <f>+IFERROR(IF(COUNT(L62),ROUND(L62/'Shareholding Pattern'!$L$78*100,2),""),"")</f>
        <v/>
      </c>
      <c r="N62" s="410"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9"/>
      <c r="Y62" s="395" t="str">
        <f t="shared" si="52"/>
        <v/>
      </c>
      <c r="Z62" s="411"/>
      <c r="AA62" s="412"/>
      <c r="AB62" s="412"/>
      <c r="AC62" s="412"/>
      <c r="AD62" s="412"/>
      <c r="AE62" s="412"/>
      <c r="AF62" s="412"/>
      <c r="AG62" s="413"/>
      <c r="AH62" s="183"/>
      <c r="AI62" s="183"/>
      <c r="AJ62" s="183"/>
      <c r="AK62" s="183"/>
      <c r="AP62" t="s">
        <v>751</v>
      </c>
      <c r="AZ62" t="s">
        <v>661</v>
      </c>
      <c r="BF62" t="s">
        <v>751</v>
      </c>
      <c r="BH62" t="s">
        <v>703</v>
      </c>
      <c r="BN62" t="s">
        <v>702</v>
      </c>
    </row>
    <row r="63" spans="5:66" ht="35.1" customHeight="1">
      <c r="E63" s="224" t="s">
        <v>48</v>
      </c>
      <c r="F63" s="222" t="s">
        <v>577</v>
      </c>
      <c r="H63" s="183">
        <v>1144</v>
      </c>
      <c r="I63" s="183">
        <v>2723300</v>
      </c>
      <c r="J63" s="183"/>
      <c r="K63" s="183"/>
      <c r="L63" s="140">
        <f t="shared" si="53"/>
        <v>2723300</v>
      </c>
      <c r="M63" s="257">
        <f>+IFERROR(IF(COUNT(L63),ROUND(L63/'Shareholding Pattern'!$L$78*100,2),""),"")</f>
        <v>22.99</v>
      </c>
      <c r="N63" s="410">
        <f t="shared" si="49"/>
        <v>2723300</v>
      </c>
      <c r="O63" s="183"/>
      <c r="P63" s="140">
        <f t="shared" si="50"/>
        <v>2723300</v>
      </c>
      <c r="Q63" s="113">
        <f>+IFERROR(IF(COUNT(P63),ROUND(P63/'Shareholding Pattern'!$P$79*100,2),""),"")</f>
        <v>22.99</v>
      </c>
      <c r="R63" s="183"/>
      <c r="S63" s="183"/>
      <c r="T63" s="183"/>
      <c r="U63" s="140" t="str">
        <f t="shared" si="51"/>
        <v/>
      </c>
      <c r="V63" s="123">
        <f t="shared" si="21"/>
        <v>2723300</v>
      </c>
      <c r="W63" s="93">
        <f>+IFERROR(IF(COUNT(L63,U63),ROUND(SUM(L63,U63)/SUM('Shareholding Pattern'!$L$78,'Shareholding Pattern'!$U$78)*100,2),""),"")</f>
        <v>22.99</v>
      </c>
      <c r="X63" s="399">
        <v>180900</v>
      </c>
      <c r="Y63" s="395">
        <f t="shared" si="52"/>
        <v>6.64</v>
      </c>
      <c r="Z63" s="411"/>
      <c r="AA63" s="412"/>
      <c r="AB63" s="412"/>
      <c r="AC63" s="412"/>
      <c r="AD63" s="412"/>
      <c r="AE63" s="412"/>
      <c r="AF63" s="412"/>
      <c r="AG63" s="413"/>
      <c r="AH63" s="183">
        <v>2723300</v>
      </c>
      <c r="AI63" s="183">
        <v>0</v>
      </c>
      <c r="AJ63" s="183">
        <v>0</v>
      </c>
      <c r="AK63" s="183">
        <v>0</v>
      </c>
      <c r="AP63" t="s">
        <v>185</v>
      </c>
      <c r="AZ63" t="s">
        <v>662</v>
      </c>
      <c r="BF63" t="s">
        <v>185</v>
      </c>
      <c r="BH63" t="s">
        <v>705</v>
      </c>
      <c r="BN63" t="s">
        <v>704</v>
      </c>
    </row>
    <row r="64" spans="5:66" ht="35.1" customHeight="1">
      <c r="E64" s="224" t="s">
        <v>50</v>
      </c>
      <c r="F64" s="150" t="s">
        <v>578</v>
      </c>
      <c r="H64" s="183">
        <v>2</v>
      </c>
      <c r="I64" s="183">
        <v>641600</v>
      </c>
      <c r="J64" s="183"/>
      <c r="K64" s="183"/>
      <c r="L64" s="140">
        <f t="shared" si="53"/>
        <v>641600</v>
      </c>
      <c r="M64" s="257">
        <f>+IFERROR(IF(COUNT(L64),ROUND(L64/'Shareholding Pattern'!$L$78*100,2),""),"")</f>
        <v>5.42</v>
      </c>
      <c r="N64" s="410">
        <f t="shared" si="49"/>
        <v>641600</v>
      </c>
      <c r="O64" s="183"/>
      <c r="P64" s="140">
        <f t="shared" si="50"/>
        <v>641600</v>
      </c>
      <c r="Q64" s="113">
        <f>+IFERROR(IF(COUNT(P64),ROUND(P64/'Shareholding Pattern'!$P$79*100,2),""),"")</f>
        <v>5.42</v>
      </c>
      <c r="R64" s="183"/>
      <c r="S64" s="183"/>
      <c r="T64" s="183"/>
      <c r="U64" s="140" t="str">
        <f t="shared" si="51"/>
        <v/>
      </c>
      <c r="V64" s="123">
        <f t="shared" si="21"/>
        <v>641600</v>
      </c>
      <c r="W64" s="93">
        <f>+IFERROR(IF(COUNT(L64,U64),ROUND(SUM(L64,U64)/SUM('Shareholding Pattern'!$L$78,'Shareholding Pattern'!$U$78)*100,2),""),"")</f>
        <v>5.42</v>
      </c>
      <c r="X64" s="399">
        <v>331200</v>
      </c>
      <c r="Y64" s="395">
        <f t="shared" si="52"/>
        <v>51.62</v>
      </c>
      <c r="Z64" s="411"/>
      <c r="AA64" s="412"/>
      <c r="AB64" s="412"/>
      <c r="AC64" s="412"/>
      <c r="AD64" s="412"/>
      <c r="AE64" s="412"/>
      <c r="AF64" s="412"/>
      <c r="AG64" s="413"/>
      <c r="AH64" s="183">
        <v>641600</v>
      </c>
      <c r="AI64" s="183">
        <v>0</v>
      </c>
      <c r="AJ64" s="183">
        <v>0</v>
      </c>
      <c r="AK64" s="183">
        <v>0</v>
      </c>
      <c r="AP64" t="s">
        <v>186</v>
      </c>
      <c r="AZ64" t="s">
        <v>663</v>
      </c>
      <c r="BF64" t="s">
        <v>186</v>
      </c>
      <c r="BH64" t="s">
        <v>707</v>
      </c>
      <c r="BN64" t="s">
        <v>706</v>
      </c>
    </row>
    <row r="65" spans="5:66" ht="20.100000000000001" customHeight="1">
      <c r="E65" s="224" t="s">
        <v>52</v>
      </c>
      <c r="F65" s="150" t="s">
        <v>595</v>
      </c>
      <c r="H65" s="183">
        <v>2</v>
      </c>
      <c r="I65" s="183">
        <v>4800</v>
      </c>
      <c r="J65" s="183"/>
      <c r="K65" s="183"/>
      <c r="L65" s="140">
        <f t="shared" si="53"/>
        <v>4800</v>
      </c>
      <c r="M65" s="257">
        <f>+IFERROR(IF(COUNT(L65),ROUND(L65/'Shareholding Pattern'!$L$78*100,2),""),"")</f>
        <v>0.04</v>
      </c>
      <c r="N65" s="410">
        <f t="shared" si="49"/>
        <v>4800</v>
      </c>
      <c r="O65" s="183"/>
      <c r="P65" s="140">
        <f t="shared" si="50"/>
        <v>4800</v>
      </c>
      <c r="Q65" s="113">
        <f>+IFERROR(IF(COUNT(P65),ROUND(P65/'Shareholding Pattern'!$P$79*100,2),""),"")</f>
        <v>0.04</v>
      </c>
      <c r="R65" s="183"/>
      <c r="S65" s="183"/>
      <c r="T65" s="183"/>
      <c r="U65" s="140" t="str">
        <f t="shared" si="51"/>
        <v/>
      </c>
      <c r="V65" s="123">
        <f t="shared" si="21"/>
        <v>4800</v>
      </c>
      <c r="W65" s="93">
        <f>+IFERROR(IF(COUNT(L65,U65),ROUND(SUM(L65,U65)/SUM('Shareholding Pattern'!$L$78,'Shareholding Pattern'!$U$78)*100,2),""),"")</f>
        <v>0.04</v>
      </c>
      <c r="X65" s="399">
        <v>0</v>
      </c>
      <c r="Y65" s="395">
        <f t="shared" si="52"/>
        <v>0</v>
      </c>
      <c r="Z65" s="411"/>
      <c r="AA65" s="412"/>
      <c r="AB65" s="412"/>
      <c r="AC65" s="412"/>
      <c r="AD65" s="412"/>
      <c r="AE65" s="412"/>
      <c r="AF65" s="412"/>
      <c r="AG65" s="413"/>
      <c r="AH65" s="183">
        <v>4800</v>
      </c>
      <c r="AI65" s="183">
        <v>0</v>
      </c>
      <c r="AJ65" s="183">
        <v>0</v>
      </c>
      <c r="AK65" s="183">
        <v>0</v>
      </c>
      <c r="AP65" t="s">
        <v>595</v>
      </c>
      <c r="AZ65" t="s">
        <v>664</v>
      </c>
      <c r="BF65" t="s">
        <v>595</v>
      </c>
      <c r="BH65" t="s">
        <v>709</v>
      </c>
      <c r="BN65" t="s">
        <v>708</v>
      </c>
    </row>
    <row r="66" spans="5:66" ht="20.100000000000001" customHeight="1">
      <c r="E66" s="224" t="s">
        <v>597</v>
      </c>
      <c r="F66" s="150" t="s">
        <v>426</v>
      </c>
      <c r="H66" s="183"/>
      <c r="I66" s="183"/>
      <c r="J66" s="183"/>
      <c r="K66" s="183"/>
      <c r="L66" s="140" t="str">
        <f t="shared" si="53"/>
        <v/>
      </c>
      <c r="M66" s="257" t="str">
        <f>+IFERROR(IF(COUNT(L66),ROUND(L66/'Shareholding Pattern'!$L$78*100,2),""),"")</f>
        <v/>
      </c>
      <c r="N66" s="410"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9"/>
      <c r="Y66" s="395" t="str">
        <f t="shared" si="52"/>
        <v/>
      </c>
      <c r="Z66" s="411"/>
      <c r="AA66" s="412"/>
      <c r="AB66" s="412"/>
      <c r="AC66" s="412"/>
      <c r="AD66" s="412"/>
      <c r="AE66" s="412"/>
      <c r="AF66" s="412"/>
      <c r="AG66" s="413"/>
      <c r="AH66" s="183"/>
      <c r="AI66" s="183"/>
      <c r="AJ66" s="183"/>
      <c r="AK66" s="183"/>
      <c r="AP66" t="s">
        <v>426</v>
      </c>
      <c r="AZ66" t="s">
        <v>665</v>
      </c>
      <c r="BF66" t="s">
        <v>426</v>
      </c>
      <c r="BH66" t="s">
        <v>711</v>
      </c>
      <c r="BN66" t="s">
        <v>710</v>
      </c>
    </row>
    <row r="67" spans="5:66" ht="20.100000000000001" customHeight="1">
      <c r="E67" s="224" t="s">
        <v>598</v>
      </c>
      <c r="F67" s="150" t="s">
        <v>596</v>
      </c>
      <c r="H67" s="183"/>
      <c r="I67" s="183"/>
      <c r="J67" s="183"/>
      <c r="K67" s="183"/>
      <c r="L67" s="140" t="str">
        <f t="shared" si="53"/>
        <v/>
      </c>
      <c r="M67" s="257" t="str">
        <f>+IFERROR(IF(COUNT(L67),ROUND(L67/'Shareholding Pattern'!$L$78*100,2),""),"")</f>
        <v/>
      </c>
      <c r="N67" s="410"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9"/>
      <c r="Y67" s="395" t="str">
        <f t="shared" si="52"/>
        <v/>
      </c>
      <c r="Z67" s="411"/>
      <c r="AA67" s="412"/>
      <c r="AB67" s="412"/>
      <c r="AC67" s="412"/>
      <c r="AD67" s="412"/>
      <c r="AE67" s="412"/>
      <c r="AF67" s="412"/>
      <c r="AG67" s="413"/>
      <c r="AH67" s="183"/>
      <c r="AI67" s="183"/>
      <c r="AJ67" s="183"/>
      <c r="AK67" s="183"/>
      <c r="AP67" t="s">
        <v>596</v>
      </c>
      <c r="AZ67" t="s">
        <v>666</v>
      </c>
      <c r="BF67" t="s">
        <v>596</v>
      </c>
      <c r="BH67" t="s">
        <v>713</v>
      </c>
      <c r="BN67" t="s">
        <v>712</v>
      </c>
    </row>
    <row r="68" spans="5:66" ht="20.100000000000001" customHeight="1">
      <c r="E68" s="224" t="s">
        <v>601</v>
      </c>
      <c r="F68" s="150" t="s">
        <v>403</v>
      </c>
      <c r="H68" s="183">
        <v>4</v>
      </c>
      <c r="I68" s="183">
        <v>164800</v>
      </c>
      <c r="J68" s="183"/>
      <c r="K68" s="183"/>
      <c r="L68" s="140">
        <f t="shared" si="53"/>
        <v>164800</v>
      </c>
      <c r="M68" s="257">
        <f>+IFERROR(IF(COUNT(L68),ROUND(L68/'Shareholding Pattern'!$L$78*100,2),""),"")</f>
        <v>1.39</v>
      </c>
      <c r="N68" s="410">
        <f t="shared" si="49"/>
        <v>164800</v>
      </c>
      <c r="O68" s="183"/>
      <c r="P68" s="140">
        <f t="shared" si="50"/>
        <v>164800</v>
      </c>
      <c r="Q68" s="113">
        <f>+IFERROR(IF(COUNT(P68),ROUND(P68/'Shareholding Pattern'!$P$79*100,2),""),"")</f>
        <v>1.39</v>
      </c>
      <c r="R68" s="183"/>
      <c r="S68" s="183"/>
      <c r="T68" s="183"/>
      <c r="U68" s="140" t="str">
        <f t="shared" si="51"/>
        <v/>
      </c>
      <c r="V68" s="123">
        <f t="shared" si="21"/>
        <v>164800</v>
      </c>
      <c r="W68" s="93">
        <f>+IFERROR(IF(COUNT(L68,U68),ROUND(SUM(L68,U68)/SUM('Shareholding Pattern'!$L$78,'Shareholding Pattern'!$U$78)*100,2),""),"")</f>
        <v>1.39</v>
      </c>
      <c r="X68" s="399">
        <v>0</v>
      </c>
      <c r="Y68" s="395">
        <f t="shared" si="52"/>
        <v>0</v>
      </c>
      <c r="Z68" s="411"/>
      <c r="AA68" s="412"/>
      <c r="AB68" s="412"/>
      <c r="AC68" s="412"/>
      <c r="AD68" s="412"/>
      <c r="AE68" s="412"/>
      <c r="AF68" s="412"/>
      <c r="AG68" s="413"/>
      <c r="AH68" s="183">
        <v>164800</v>
      </c>
      <c r="AI68" s="183">
        <v>0</v>
      </c>
      <c r="AJ68" s="183">
        <v>0</v>
      </c>
      <c r="AK68" s="183">
        <v>0</v>
      </c>
      <c r="AP68" t="s">
        <v>403</v>
      </c>
      <c r="AZ68" t="s">
        <v>667</v>
      </c>
      <c r="BF68" t="s">
        <v>403</v>
      </c>
      <c r="BH68" t="s">
        <v>715</v>
      </c>
      <c r="BN68" t="s">
        <v>714</v>
      </c>
    </row>
    <row r="69" spans="5:66" ht="20.100000000000001" customHeight="1">
      <c r="E69" s="224" t="s">
        <v>602</v>
      </c>
      <c r="F69" s="151" t="s">
        <v>30</v>
      </c>
      <c r="H69" s="183">
        <v>47</v>
      </c>
      <c r="I69" s="183">
        <v>100800</v>
      </c>
      <c r="J69" s="183"/>
      <c r="K69" s="183"/>
      <c r="L69" s="140">
        <f t="shared" si="53"/>
        <v>100800</v>
      </c>
      <c r="M69" s="257">
        <f>+IFERROR(IF(COUNT(L69),ROUND(L69/'Shareholding Pattern'!$L$78*100,2),""),"")</f>
        <v>0.85</v>
      </c>
      <c r="N69" s="410">
        <f t="shared" si="49"/>
        <v>100800</v>
      </c>
      <c r="O69" s="183"/>
      <c r="P69" s="140">
        <f t="shared" si="50"/>
        <v>100800</v>
      </c>
      <c r="Q69" s="113">
        <f>+IFERROR(IF(COUNT(P69),ROUND(P69/'Shareholding Pattern'!$P$79*100,2),""),"")</f>
        <v>0.85</v>
      </c>
      <c r="R69" s="266"/>
      <c r="S69" s="266"/>
      <c r="T69" s="266"/>
      <c r="U69" s="329" t="str">
        <f t="shared" si="51"/>
        <v/>
      </c>
      <c r="V69" s="330">
        <f t="shared" si="21"/>
        <v>100800</v>
      </c>
      <c r="W69" s="95">
        <f>+IFERROR(IF(COUNT(L69,U69),ROUND(SUM(L69,U69)/SUM('Shareholding Pattern'!$L$78,'Shareholding Pattern'!$U$78)*100,2),""),"")</f>
        <v>0.85</v>
      </c>
      <c r="X69" s="399">
        <v>0</v>
      </c>
      <c r="Y69" s="395">
        <f t="shared" si="52"/>
        <v>0</v>
      </c>
      <c r="Z69" s="411"/>
      <c r="AA69" s="412"/>
      <c r="AB69" s="412"/>
      <c r="AC69" s="412"/>
      <c r="AD69" s="412"/>
      <c r="AE69" s="412"/>
      <c r="AF69" s="412"/>
      <c r="AG69" s="413"/>
      <c r="AH69" s="183">
        <v>100800</v>
      </c>
      <c r="AI69" s="183">
        <v>0</v>
      </c>
      <c r="AJ69" s="183">
        <v>0</v>
      </c>
      <c r="AK69" s="183">
        <v>0</v>
      </c>
      <c r="AP69" t="s">
        <v>720</v>
      </c>
      <c r="AZ69" t="s">
        <v>175</v>
      </c>
      <c r="BF69" t="s">
        <v>720</v>
      </c>
      <c r="BH69" t="s">
        <v>717</v>
      </c>
      <c r="BN69" t="s">
        <v>716</v>
      </c>
    </row>
    <row r="70" spans="5:66" ht="20.100000000000001" customHeight="1">
      <c r="E70" s="555" t="s">
        <v>603</v>
      </c>
      <c r="F70" s="555"/>
      <c r="G70" s="555"/>
      <c r="H70" s="47">
        <f>+IFERROR(IF(COUNT(H57:H69),ROUND(SUM(H57:H69),0),""),"")</f>
        <v>1199</v>
      </c>
      <c r="I70" s="47">
        <f>+IFERROR(IF(COUNT(I57:I69),ROUND(SUM(I57:I69),0),""),"")</f>
        <v>3635300</v>
      </c>
      <c r="J70" s="47" t="str">
        <f>+IFERROR(IF(COUNT(J57:J69),ROUND(SUM(J57:J69),0),""),"")</f>
        <v/>
      </c>
      <c r="K70" s="3" t="str">
        <f>+IFERROR(IF(COUNT(K57:K69),ROUND(SUM(K57:K69),0),""),"")</f>
        <v/>
      </c>
      <c r="L70" s="125">
        <f t="shared" ref="L70:L71" si="54">+IFERROR(IF(COUNT(I70:K70),ROUND(SUM(I70:K70),0),""),"")</f>
        <v>3635300</v>
      </c>
      <c r="M70" s="259">
        <f>+IFERROR(IF(COUNT(L70),ROUND(L70/'Shareholding Pattern'!$L$78*100,2),""),"")</f>
        <v>30.68</v>
      </c>
      <c r="N70" s="99">
        <f>+IFERROR(IF(COUNT(N57:N69),ROUND(SUM(N57:N69),0),""),"")</f>
        <v>3635300</v>
      </c>
      <c r="O70" s="99" t="str">
        <f>+IFERROR(IF(COUNT(O57:O69),ROUND(SUM(O57:O69),0),""),"")</f>
        <v/>
      </c>
      <c r="P70" s="125">
        <f t="shared" ref="P70" si="55">+IFERROR(IF(COUNT(N70:O70),ROUND(SUM(N70:O70),0),""),"")</f>
        <v>3635300</v>
      </c>
      <c r="Q70" s="114">
        <f>+IFERROR(IF(COUNT(P70),ROUND(P70/'Shareholding Pattern'!$P$79*100,2),""),"")</f>
        <v>30.68</v>
      </c>
      <c r="R70" s="47" t="str">
        <f>+IFERROR(IF(COUNT(R57:R69),ROUND(SUM(R57:R69),0),""),"")</f>
        <v/>
      </c>
      <c r="S70" s="47" t="str">
        <f>+IFERROR(IF(COUNT(S57:S69),ROUND(SUM(S57:S69),0),""),"")</f>
        <v/>
      </c>
      <c r="T70" s="47" t="str">
        <f>+IFERROR(IF(COUNT(T57:T69),ROUND(SUM(T57:T69),0),""),"")</f>
        <v/>
      </c>
      <c r="U70" s="205" t="str">
        <f t="shared" si="51"/>
        <v/>
      </c>
      <c r="V70" s="331">
        <f t="shared" si="21"/>
        <v>3635300</v>
      </c>
      <c r="W70" s="96">
        <f>+IFERROR(IF(COUNT(L70,U70),ROUND(SUM(L70,U70)/SUM('Shareholding Pattern'!$L$78,'Shareholding Pattern'!$U$78)*100,2),""),"")</f>
        <v>30.68</v>
      </c>
      <c r="X70" s="99">
        <f>+IFERROR(IF(COUNT(X57:X69),ROUND(SUM(X57:X69),0),""),"")</f>
        <v>512100</v>
      </c>
      <c r="Y70" s="119">
        <f t="shared" si="52"/>
        <v>14.09</v>
      </c>
      <c r="Z70" s="411"/>
      <c r="AA70" s="412"/>
      <c r="AB70" s="412"/>
      <c r="AC70" s="412"/>
      <c r="AD70" s="412"/>
      <c r="AE70" s="412"/>
      <c r="AF70" s="412"/>
      <c r="AG70" s="413"/>
      <c r="AH70" s="47">
        <f>+IFERROR(IF(COUNT(AH57:AH69),ROUND(SUM(AH57:AH69),0),""),"")</f>
        <v>3635300</v>
      </c>
      <c r="AI70" s="47">
        <f t="shared" ref="AI70:AK70" si="56">+IFERROR(IF(COUNT(AI57:AI69),ROUND(SUM(AI57:AI69),0),""),"")</f>
        <v>0</v>
      </c>
      <c r="AJ70" s="47">
        <f t="shared" si="56"/>
        <v>0</v>
      </c>
      <c r="AK70" s="47">
        <f t="shared" si="56"/>
        <v>0</v>
      </c>
      <c r="AZ70" t="s">
        <v>176</v>
      </c>
    </row>
    <row r="71" spans="5:66" ht="35.1" customHeight="1">
      <c r="E71" s="556" t="s">
        <v>604</v>
      </c>
      <c r="F71" s="556"/>
      <c r="G71" s="556"/>
      <c r="H71" s="47">
        <f>+IFERROR(IF(COUNT(H41,H50,H55,H70),ROUND(SUM(H41,H50,H55,H70),0),""),"")</f>
        <v>1200</v>
      </c>
      <c r="I71" s="47">
        <f t="shared" ref="I71:K71" si="57">+IFERROR(IF(COUNT(I41,I50,I55,I70),ROUND(SUM(I41,I50,I55,I70),0),""),"")</f>
        <v>3640100</v>
      </c>
      <c r="J71" s="47" t="str">
        <f t="shared" si="57"/>
        <v/>
      </c>
      <c r="K71" s="47" t="str">
        <f t="shared" si="57"/>
        <v/>
      </c>
      <c r="L71" s="125">
        <f t="shared" si="54"/>
        <v>3640100</v>
      </c>
      <c r="M71" s="259">
        <f>+IFERROR(IF(COUNT(L71),ROUND(L71/'Shareholding Pattern'!$L$78*100,2),""),"")</f>
        <v>30.72</v>
      </c>
      <c r="N71" s="47">
        <f t="shared" ref="N71" si="58">+IFERROR(IF(COUNT(N41,N50,N55,N70),ROUND(SUM(N41,N50,N55,N70),0),""),"")</f>
        <v>3640100</v>
      </c>
      <c r="O71" s="47" t="str">
        <f t="shared" ref="O71:P71" si="59">+IFERROR(IF(COUNT(O41,O50,O55,O70),ROUND(SUM(O41,O50,O55,O70),0),""),"")</f>
        <v/>
      </c>
      <c r="P71" s="47">
        <f t="shared" si="59"/>
        <v>3640100</v>
      </c>
      <c r="Q71" s="114">
        <f>+IFERROR(IF(COUNT(P71),ROUND(P71/'Shareholding Pattern'!$P$79*100,2),""),"")</f>
        <v>30.72</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3640100</v>
      </c>
      <c r="W71" s="96">
        <f>+IFERROR(IF(COUNT(L71,U71),ROUND(SUM(L71,U71)/SUM('Shareholding Pattern'!$L$78,'Shareholding Pattern'!$U$78)*100,2),""),"")</f>
        <v>30.72</v>
      </c>
      <c r="X71" s="107">
        <f t="shared" ref="X71" si="62">+IFERROR(IF(COUNT(X41,X50,X55,X70),ROUND(SUM(X41,X50,X55,X70),0),""),"")</f>
        <v>512100</v>
      </c>
      <c r="Y71" s="119">
        <f t="shared" si="52"/>
        <v>14.07</v>
      </c>
      <c r="Z71" s="414"/>
      <c r="AA71" s="415"/>
      <c r="AB71" s="415"/>
      <c r="AC71" s="415"/>
      <c r="AD71" s="415"/>
      <c r="AE71" s="415"/>
      <c r="AF71" s="415"/>
      <c r="AG71" s="416"/>
      <c r="AH71" s="47">
        <f t="shared" ref="AH71" si="63">+IFERROR(IF(COUNT(AH41,AH50,AH55,AH70),ROUND(SUM(AH41,AH50,AH55,AH70),0),""),"")</f>
        <v>3640100</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9"/>
      <c r="AI72" s="239"/>
      <c r="AJ72" s="239"/>
      <c r="AK72" s="208"/>
    </row>
    <row r="73" spans="5:66" ht="24.9" customHeight="1">
      <c r="E73" s="300"/>
      <c r="F73" s="148" t="s">
        <v>349</v>
      </c>
      <c r="M73"/>
      <c r="N73"/>
      <c r="O73"/>
      <c r="Q73"/>
      <c r="W73"/>
      <c r="X73"/>
      <c r="Y73"/>
      <c r="Z73"/>
      <c r="AA73"/>
      <c r="AB73"/>
      <c r="AC73"/>
      <c r="AD73"/>
      <c r="AE73"/>
      <c r="AF73"/>
      <c r="AG73"/>
      <c r="AI73" s="101"/>
      <c r="AJ73" s="101"/>
      <c r="AK73" s="301"/>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5"/>
      <c r="AJ74" s="255"/>
      <c r="AK74" s="256"/>
    </row>
    <row r="75" spans="5:66" ht="39.9" customHeight="1">
      <c r="E75" s="82" t="s">
        <v>67</v>
      </c>
      <c r="F75" s="407" t="s">
        <v>63</v>
      </c>
      <c r="H75" s="275"/>
      <c r="I75" s="302"/>
      <c r="J75" s="275"/>
      <c r="K75" s="275"/>
      <c r="L75" s="276" t="str">
        <f>+IFERROR(IF(COUNT(I75:K75),ROUND(SUM(I75:K75),2),""),"")</f>
        <v/>
      </c>
      <c r="M75" s="303"/>
      <c r="N75" s="410" t="str">
        <f t="shared" ref="N75:N76" si="67">IF(I75="","",I75)</f>
        <v/>
      </c>
      <c r="O75" s="275"/>
      <c r="P75" s="276" t="str">
        <f>+IFERROR(IF(COUNT(N75:O75),ROUND(SUM(N75:O75),2),""),"")</f>
        <v/>
      </c>
      <c r="Q75" s="278" t="str">
        <f>+IFERROR(IF(COUNT(P75),ROUND(P75/'Shareholding Pattern'!$P$79*100,2),""),"")</f>
        <v/>
      </c>
      <c r="R75" s="275"/>
      <c r="S75" s="275"/>
      <c r="T75" s="275"/>
      <c r="U75" s="346" t="str">
        <f>+IFERROR(IF(COUNT(R75:T75),ROUND(SUM(R75:T75),0),""),"")</f>
        <v/>
      </c>
      <c r="V75" s="366" t="str">
        <f t="shared" ref="V75:V77" si="68">+IFERROR(IF(COUNT(L75,U75),ROUND(SUM(L75,U75),0),""),"")</f>
        <v/>
      </c>
      <c r="W75" s="191"/>
      <c r="X75" s="399"/>
      <c r="Y75" s="157" t="str">
        <f>+IFERROR(IF(COUNT(X75),ROUND(SUM(X75)/SUM(L75)*100,2),""),0)</f>
        <v/>
      </c>
      <c r="Z75" s="424"/>
      <c r="AA75" s="420"/>
      <c r="AB75" s="420"/>
      <c r="AC75" s="420"/>
      <c r="AD75" s="420"/>
      <c r="AE75" s="420"/>
      <c r="AF75" s="420"/>
      <c r="AG75" s="422"/>
      <c r="AH75" s="326"/>
      <c r="AI75" s="426"/>
      <c r="AJ75" s="427"/>
      <c r="AK75" s="428"/>
      <c r="AP75" t="s">
        <v>279</v>
      </c>
      <c r="AZ75" t="s">
        <v>178</v>
      </c>
      <c r="BF75" t="s">
        <v>279</v>
      </c>
      <c r="BH75" t="s">
        <v>311</v>
      </c>
      <c r="BN75" t="s">
        <v>301</v>
      </c>
    </row>
    <row r="76" spans="5:66" ht="54.9" customHeight="1">
      <c r="E76" s="297" t="s">
        <v>56</v>
      </c>
      <c r="F76" s="408" t="s">
        <v>775</v>
      </c>
      <c r="H76" s="266"/>
      <c r="I76" s="334"/>
      <c r="J76" s="266"/>
      <c r="K76" s="266"/>
      <c r="L76" s="344" t="str">
        <f>+IFERROR(IF(COUNT(I76:K76),ROUND(SUM(I76:K76),2),""),"")</f>
        <v/>
      </c>
      <c r="M76" s="345" t="str">
        <f>+IFERROR(IF(COUNT(L76),ROUND(L76/'Shareholding Pattern'!$L$78*100,2),""),"")</f>
        <v/>
      </c>
      <c r="N76" s="410" t="str">
        <f t="shared" si="67"/>
        <v/>
      </c>
      <c r="O76" s="266"/>
      <c r="P76" s="329" t="str">
        <f>+IFERROR(IF(COUNT(N76:O76),ROUND(SUM(N76:O76),2),""),"")</f>
        <v/>
      </c>
      <c r="Q76" s="377" t="str">
        <f>+IFERROR(IF(COUNT(P76),ROUND(P76/'Shareholding Pattern'!$P$79*100,2),""),"")</f>
        <v/>
      </c>
      <c r="R76" s="266"/>
      <c r="S76" s="266"/>
      <c r="T76" s="266"/>
      <c r="U76" s="347" t="str">
        <f>+IFERROR(IF(COUNT(R76:T76),ROUND(SUM(R76:T76),0),""),"")</f>
        <v/>
      </c>
      <c r="V76" s="367" t="str">
        <f t="shared" si="68"/>
        <v/>
      </c>
      <c r="W76" s="348" t="str">
        <f>+IFERROR(IF(COUNT(L76,U76),ROUND(SUM(L76,U76)/SUM('Shareholding Pattern'!$L$78,'Shareholding Pattern'!$U$78)*100,2),""),"")</f>
        <v/>
      </c>
      <c r="X76" s="399"/>
      <c r="Y76" s="397" t="str">
        <f>+IFERROR(IF(COUNT(X76),ROUND(SUM(X76)/SUM(L76)*100,2),""),0)</f>
        <v/>
      </c>
      <c r="Z76" s="425"/>
      <c r="AA76" s="421"/>
      <c r="AB76" s="421"/>
      <c r="AC76" s="421"/>
      <c r="AD76" s="421"/>
      <c r="AE76" s="421"/>
      <c r="AF76" s="421"/>
      <c r="AG76" s="423"/>
      <c r="AH76" s="343"/>
      <c r="AI76" s="429"/>
      <c r="AJ76" s="430"/>
      <c r="AK76" s="431"/>
      <c r="AP76" t="s">
        <v>188</v>
      </c>
      <c r="AZ76" t="s">
        <v>179</v>
      </c>
      <c r="BF76" t="s">
        <v>188</v>
      </c>
      <c r="BH76" t="s">
        <v>752</v>
      </c>
      <c r="BN76" t="s">
        <v>753</v>
      </c>
    </row>
    <row r="77" spans="5:66" ht="31.5" customHeight="1">
      <c r="E77" s="556" t="s">
        <v>793</v>
      </c>
      <c r="F77" s="556"/>
      <c r="G77" s="556"/>
      <c r="H77" s="125" t="str">
        <f>IFERROR(IF(COUNT(H75:H76),ROUND(SUM(H75:H76),0),""),"")</f>
        <v/>
      </c>
      <c r="I77" s="125" t="str">
        <f t="shared" ref="I77:AH77" si="69">IFERROR(IF(COUNT(I75:I76),ROUND(SUM(I75:I76),0),""),"")</f>
        <v/>
      </c>
      <c r="J77" s="125" t="str">
        <f t="shared" si="69"/>
        <v/>
      </c>
      <c r="K77" s="125" t="str">
        <f t="shared" si="69"/>
        <v/>
      </c>
      <c r="L77" s="125" t="str">
        <f t="shared" si="69"/>
        <v/>
      </c>
      <c r="M77" s="298"/>
      <c r="N77" s="338" t="str">
        <f t="shared" si="69"/>
        <v/>
      </c>
      <c r="O77" s="338" t="str">
        <f t="shared" si="69"/>
        <v/>
      </c>
      <c r="P77" s="339" t="str">
        <f t="shared" si="69"/>
        <v/>
      </c>
      <c r="Q77" s="340" t="str">
        <f>+IFERROR(IF(COUNT(P77),ROUND(P77/'Shareholding Pattern'!$P$79*100,2),""),"")</f>
        <v/>
      </c>
      <c r="R77" s="125" t="str">
        <f t="shared" si="69"/>
        <v/>
      </c>
      <c r="S77" s="125" t="str">
        <f t="shared" si="69"/>
        <v/>
      </c>
      <c r="T77" s="205" t="str">
        <f t="shared" si="69"/>
        <v/>
      </c>
      <c r="U77" s="125" t="str">
        <f t="shared" si="69"/>
        <v/>
      </c>
      <c r="V77" s="107" t="str">
        <f t="shared" si="68"/>
        <v/>
      </c>
      <c r="W77" s="299"/>
      <c r="X77" s="205" t="str">
        <f t="shared" si="69"/>
        <v/>
      </c>
      <c r="Y77" s="119" t="str">
        <f>+IFERROR(IF(COUNT(X77),ROUND(SUM(X77)/SUM(L77)*100,2),""),0)</f>
        <v/>
      </c>
      <c r="Z77" s="425"/>
      <c r="AA77" s="421"/>
      <c r="AB77" s="421"/>
      <c r="AC77" s="421"/>
      <c r="AD77" s="421"/>
      <c r="AE77" s="421"/>
      <c r="AF77" s="421"/>
      <c r="AG77" s="423"/>
      <c r="AH77" s="125" t="str">
        <f t="shared" si="69"/>
        <v/>
      </c>
      <c r="AI77" s="432"/>
      <c r="AJ77" s="433"/>
      <c r="AK77" s="434"/>
      <c r="AZ77" t="s">
        <v>180</v>
      </c>
    </row>
    <row r="78" spans="5:66" ht="26.25" customHeight="1">
      <c r="E78" s="555" t="s">
        <v>65</v>
      </c>
      <c r="F78" s="555"/>
      <c r="G78" s="555"/>
      <c r="H78" s="125">
        <f>+IFERROR(IF(COUNT(H26,H71,H76),ROUND(SUM(H26,H71,H76),0),""),"")</f>
        <v>1203</v>
      </c>
      <c r="I78" s="125">
        <f>+IFERROR(IF(COUNT(I26,I71,I76),ROUND(SUM(I26,I71,I76),0),""),"")</f>
        <v>11847800</v>
      </c>
      <c r="J78" s="125" t="str">
        <f>+IFERROR(IF(COUNT(J26,J71,J76),ROUND(SUM(J26,J71,J76),0),""),"")</f>
        <v/>
      </c>
      <c r="K78" s="125" t="str">
        <f>+IFERROR(IF(COUNT(K26,K71,K76),ROUND(SUM(K26,K71,K76),0),""),"")</f>
        <v/>
      </c>
      <c r="L78" s="125">
        <f>+IFERROR(IF(COUNT(L26,L71,L76),ROUND(SUM(L26,L71,L76),0),""),"")</f>
        <v>11847800</v>
      </c>
      <c r="M78" s="114">
        <f>+IFERROR(IF(COUNT(L78),ROUND(L78/'Shareholding Pattern'!$L$78*100,2),""),0)</f>
        <v>100</v>
      </c>
      <c r="N78" s="341">
        <f>+IFERROR(IF(COUNT(N26,N71,N76),ROUND(SUM(N26,N71,N76),0),""),"")</f>
        <v>11847800</v>
      </c>
      <c r="O78" s="341" t="str">
        <f>+IFERROR(IF(COUNT(O26,O71,O76),ROUND(SUM(O26,O71,O76),0),""),"")</f>
        <v/>
      </c>
      <c r="P78" s="125">
        <f>+IFERROR(IF(COUNT(P26,P71,P76),ROUND(SUM(P26,P71,P76),0),""),"")</f>
        <v>11847800</v>
      </c>
      <c r="Q78" s="340">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11847800</v>
      </c>
      <c r="W78" s="142">
        <f>+IFERROR(IF(COUNT(L78,U78),ROUND(SUM(L78,U78)/SUM('Shareholding Pattern'!$L$78,'Shareholding Pattern'!$U$78)*100,2),""),0)</f>
        <v>100</v>
      </c>
      <c r="X78" s="125">
        <f>+IFERROR(IF(COUNT(X26,X71,X76),ROUND(SUM(X26,X71,X76),0),""),"")</f>
        <v>8719800</v>
      </c>
      <c r="Y78" s="119">
        <f>+IFERROR(IF(COUNT(X78),ROUND(SUM(X78)/SUM(L78)*100,2),""),0)</f>
        <v>73.599999999999994</v>
      </c>
      <c r="Z78" s="425"/>
      <c r="AA78" s="421"/>
      <c r="AB78" s="421"/>
      <c r="AC78" s="421"/>
      <c r="AD78" s="421"/>
      <c r="AE78" s="421"/>
      <c r="AF78" s="421"/>
      <c r="AG78" s="423"/>
      <c r="AH78" s="125">
        <f>+IFERROR(IF(COUNT(AH26,AH71,AH76),ROUND(SUM(AH26,AH71,AH76),0),""),"")</f>
        <v>11847800</v>
      </c>
      <c r="AI78" s="342">
        <f>+IFERROR(IF(COUNT(AI71),ROUND(SUM(AI71),0),""),"")</f>
        <v>0</v>
      </c>
      <c r="AJ78" s="342">
        <f>+IFERROR(IF(COUNT(AJ71),ROUND(SUM(AJ71),0),""),"")</f>
        <v>0</v>
      </c>
      <c r="AK78" s="342">
        <f>+IFERROR(IF(COUNT(AK71),ROUND(SUM(AK71),0),""),"")</f>
        <v>0</v>
      </c>
    </row>
    <row r="79" spans="5:66" ht="22.5" customHeight="1">
      <c r="E79" s="555" t="s">
        <v>66</v>
      </c>
      <c r="F79" s="555"/>
      <c r="G79" s="555"/>
      <c r="H79" s="125">
        <f>+IFERROR(IF(COUNT(H26,H71,H77),ROUND(SUM(H26,H71,H77),0),""),"")</f>
        <v>1203</v>
      </c>
      <c r="I79" s="125">
        <f>+IFERROR(IF(COUNT(I26,I71,I77),ROUND(SUM(I26,I71,I77),0),""),"")</f>
        <v>11847800</v>
      </c>
      <c r="J79" s="125" t="str">
        <f>+IFERROR(IF(COUNT(J26,J71,J77),ROUND(SUM(J26,J71,J77),0),""),"")</f>
        <v/>
      </c>
      <c r="K79" s="125" t="str">
        <f>+IFERROR(IF(COUNT(K26,K71,K77),ROUND(SUM(K26,K71,K77),0),""),"")</f>
        <v/>
      </c>
      <c r="L79" s="125">
        <f>+IFERROR(IF(COUNT(L26,L71,L77),ROUND(SUM(L26,L71,L77),0),""),"")</f>
        <v>11847800</v>
      </c>
      <c r="M79" s="114">
        <f>+IFERROR(IF(COUNT(L78),ROUND(L78/'Shareholding Pattern'!$L$78*100,2),""),"")</f>
        <v>100</v>
      </c>
      <c r="N79" s="341">
        <f>+IFERROR(IF(COUNT(N26,N71,N77),ROUND(SUM(N26,N71,N77),0),""),"")</f>
        <v>11847800</v>
      </c>
      <c r="O79" s="341" t="str">
        <f>+IFERROR(IF(COUNT(O26,O71,O77),ROUND(SUM(O26,O71,O77),0),""),"")</f>
        <v/>
      </c>
      <c r="P79" s="125">
        <f>+IFERROR(IF(COUNT(P26,P71,P77),ROUND(SUM(P26,P71,P77),0),""),"")</f>
        <v>11847800</v>
      </c>
      <c r="Q79" s="340">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11847800</v>
      </c>
      <c r="W79" s="409">
        <f>+IFERROR(IF(COUNT(W26,W71,W76),ROUND(SUM(W26,W71,W76),2),""),"")</f>
        <v>100</v>
      </c>
      <c r="X79" s="125">
        <f t="shared" si="70"/>
        <v>8719800</v>
      </c>
      <c r="Y79" s="119">
        <f>+IFERROR(IF(COUNT(X79),ROUND(SUM(X79)/SUM(L79)*100,2),""),0)</f>
        <v>73.599999999999994</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11847800</v>
      </c>
      <c r="AI79" s="125">
        <f>+IFERROR(IF(COUNT(AI71),ROUND(SUM(AI71),0),""),"")</f>
        <v>0</v>
      </c>
      <c r="AJ79" s="125">
        <f t="shared" ref="AJ79:AK79" si="71">+IFERROR(IF(COUNT(AJ71),ROUND(SUM(AJ71),0),""),"")</f>
        <v>0</v>
      </c>
      <c r="AK79" s="125">
        <f t="shared" si="71"/>
        <v>0</v>
      </c>
      <c r="AZ79" t="s">
        <v>181</v>
      </c>
    </row>
    <row r="80" spans="5:66" ht="35.1" customHeight="1">
      <c r="E80" s="581" t="s">
        <v>155</v>
      </c>
      <c r="F80" s="582"/>
      <c r="G80" s="582"/>
      <c r="H80" s="582"/>
      <c r="I80" s="582"/>
      <c r="J80" s="582"/>
      <c r="K80" s="582"/>
      <c r="L80" s="582"/>
      <c r="M80" s="583"/>
      <c r="N80" s="579"/>
      <c r="O80" s="580"/>
      <c r="P80" s="335"/>
      <c r="Q80" s="336"/>
      <c r="R80" s="337"/>
      <c r="S80" s="337"/>
      <c r="T80" s="337"/>
      <c r="U80" s="337"/>
      <c r="V80" s="337"/>
      <c r="W80" s="336"/>
      <c r="X80" s="336"/>
      <c r="Y80" s="336"/>
      <c r="Z80" s="570"/>
      <c r="AA80" s="570"/>
      <c r="AB80" s="570"/>
      <c r="AC80" s="570"/>
      <c r="AD80" s="570"/>
      <c r="AE80" s="570"/>
      <c r="AF80" s="570"/>
      <c r="AG80" s="570"/>
      <c r="AH80" s="570"/>
      <c r="AI80" s="570"/>
      <c r="AJ80" s="570"/>
      <c r="AK80" s="571"/>
    </row>
    <row r="81" spans="5:37" ht="35.1" customHeight="1">
      <c r="E81" s="572" t="s">
        <v>808</v>
      </c>
      <c r="F81" s="573"/>
      <c r="G81" s="573"/>
      <c r="H81" s="573"/>
      <c r="I81" s="573"/>
      <c r="J81" s="573"/>
      <c r="K81" s="573"/>
      <c r="L81" s="573"/>
      <c r="M81" s="574"/>
      <c r="N81" s="575"/>
      <c r="O81" s="576"/>
      <c r="P81" s="206"/>
      <c r="Q81" s="158"/>
      <c r="R81" s="204"/>
      <c r="S81" s="204"/>
      <c r="T81" s="204"/>
      <c r="U81" s="204"/>
      <c r="V81" s="204"/>
      <c r="W81" s="158"/>
      <c r="X81" s="158"/>
      <c r="Y81" s="158"/>
      <c r="Z81" s="565"/>
      <c r="AA81" s="565"/>
      <c r="AB81" s="565"/>
      <c r="AC81" s="565"/>
      <c r="AD81" s="565"/>
      <c r="AE81" s="565"/>
      <c r="AF81" s="565"/>
      <c r="AG81" s="565"/>
      <c r="AH81" s="565"/>
      <c r="AI81" s="565"/>
      <c r="AJ81" s="565"/>
      <c r="AK81" s="566"/>
    </row>
    <row r="82" spans="5:37" ht="35.1" customHeight="1">
      <c r="E82" s="572" t="s">
        <v>477</v>
      </c>
      <c r="F82" s="573"/>
      <c r="G82" s="573"/>
      <c r="H82" s="573"/>
      <c r="I82" s="573"/>
      <c r="J82" s="573"/>
      <c r="K82" s="573"/>
      <c r="L82" s="573"/>
      <c r="M82" s="574"/>
      <c r="N82" s="575"/>
      <c r="O82" s="576"/>
      <c r="P82" s="206"/>
      <c r="Q82" s="158"/>
      <c r="R82" s="204"/>
      <c r="S82" s="204"/>
      <c r="T82" s="204"/>
      <c r="U82" s="204"/>
      <c r="V82" s="204"/>
      <c r="W82" s="158"/>
      <c r="X82" s="158"/>
      <c r="Y82" s="158"/>
      <c r="Z82" s="565"/>
      <c r="AA82" s="565"/>
      <c r="AB82" s="565"/>
      <c r="AC82" s="565"/>
      <c r="AD82" s="565"/>
      <c r="AE82" s="565"/>
      <c r="AF82" s="565"/>
      <c r="AG82" s="565"/>
      <c r="AH82" s="565"/>
      <c r="AI82" s="565"/>
      <c r="AJ82" s="565"/>
      <c r="AK82" s="566"/>
    </row>
    <row r="83" spans="5:37" ht="35.1" customHeight="1">
      <c r="E83" s="572" t="s">
        <v>478</v>
      </c>
      <c r="F83" s="573"/>
      <c r="G83" s="573"/>
      <c r="H83" s="573"/>
      <c r="I83" s="573"/>
      <c r="J83" s="573"/>
      <c r="K83" s="573"/>
      <c r="L83" s="573"/>
      <c r="M83" s="574"/>
      <c r="N83" s="577"/>
      <c r="O83" s="576"/>
      <c r="P83" s="206"/>
      <c r="Q83" s="158"/>
      <c r="R83" s="204"/>
      <c r="S83" s="204"/>
      <c r="T83" s="204"/>
      <c r="U83" s="204"/>
      <c r="V83" s="204"/>
      <c r="W83" s="158"/>
      <c r="X83" s="158"/>
      <c r="Y83" s="158"/>
      <c r="Z83" s="565"/>
      <c r="AA83" s="565"/>
      <c r="AB83" s="565"/>
      <c r="AC83" s="565"/>
      <c r="AD83" s="565"/>
      <c r="AE83" s="565"/>
      <c r="AF83" s="565"/>
      <c r="AG83" s="565"/>
      <c r="AH83" s="565"/>
      <c r="AI83" s="565"/>
      <c r="AJ83" s="565"/>
      <c r="AK83" s="566"/>
    </row>
  </sheetData>
  <sheetProtection password="F884" sheet="1" objects="1" scenarios="1"/>
  <mergeCells count="52">
    <mergeCell ref="N80:O80"/>
    <mergeCell ref="E80:M80"/>
    <mergeCell ref="E50:G50"/>
    <mergeCell ref="E71:G71"/>
    <mergeCell ref="E55:G55"/>
    <mergeCell ref="E77:G77"/>
    <mergeCell ref="E78:G78"/>
    <mergeCell ref="E70:G70"/>
    <mergeCell ref="E79:G79"/>
    <mergeCell ref="Z80:AH80"/>
    <mergeCell ref="T9:T11"/>
    <mergeCell ref="V9:V11"/>
    <mergeCell ref="AB9:AC10"/>
    <mergeCell ref="AD9:AE10"/>
    <mergeCell ref="AF9:AG10"/>
    <mergeCell ref="AH9:AH11"/>
    <mergeCell ref="X9:Y10"/>
    <mergeCell ref="Z9:AA10"/>
    <mergeCell ref="W9:W11"/>
    <mergeCell ref="U9:U11"/>
    <mergeCell ref="Z83:AH83"/>
    <mergeCell ref="E81:M81"/>
    <mergeCell ref="E82:M82"/>
    <mergeCell ref="E83:M83"/>
    <mergeCell ref="N81:O81"/>
    <mergeCell ref="N82:O82"/>
    <mergeCell ref="N83:O83"/>
    <mergeCell ref="Z82:AH82"/>
    <mergeCell ref="Z81:AH81"/>
    <mergeCell ref="AI83:AK83"/>
    <mergeCell ref="AI9:AK9"/>
    <mergeCell ref="AI10:AK10"/>
    <mergeCell ref="AI81:AK81"/>
    <mergeCell ref="AI82:AK82"/>
    <mergeCell ref="AI80:AK80"/>
    <mergeCell ref="K9:K11"/>
    <mergeCell ref="E41:G41"/>
    <mergeCell ref="E26:G26"/>
    <mergeCell ref="E25:G25"/>
    <mergeCell ref="M9:M11"/>
    <mergeCell ref="J9:J11"/>
    <mergeCell ref="E9:E11"/>
    <mergeCell ref="L9:L11"/>
    <mergeCell ref="I9:I11"/>
    <mergeCell ref="E18:G18"/>
    <mergeCell ref="H9:H11"/>
    <mergeCell ref="F9:G11"/>
    <mergeCell ref="N9:Q9"/>
    <mergeCell ref="R9:R11"/>
    <mergeCell ref="N10:P10"/>
    <mergeCell ref="Q10:Q11"/>
    <mergeCell ref="S9:S11"/>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19"/>
  <sheetViews>
    <sheetView showGridLines="0" zoomScale="80" zoomScaleNormal="80" workbookViewId="0">
      <pane xSplit="6" ySplit="12" topLeftCell="G14" activePane="bottomRight" state="frozen"/>
      <selection activeCell="D1" sqref="D1"/>
      <selection pane="topRight" activeCell="G1" sqref="G1"/>
      <selection pane="bottomLeft" activeCell="D13" sqref="D13"/>
      <selection pane="bottomRight" activeCell="F19" sqref="F19"/>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17.88671875" customWidth="1"/>
    <col min="25" max="30" width="17.88671875" hidden="1" customWidth="1"/>
    <col min="31" max="32" width="20.6640625" hidden="1" customWidth="1"/>
    <col min="33" max="35" width="20.6640625" customWidth="1"/>
    <col min="36" max="36" width="4.6640625" customWidth="1"/>
    <col min="37" max="16384" width="4.88671875" hidden="1"/>
  </cols>
  <sheetData>
    <row r="1" spans="5:53" hidden="1">
      <c r="I1">
        <v>3</v>
      </c>
    </row>
    <row r="2" spans="5:53" ht="18.7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84" t="s">
        <v>111</v>
      </c>
      <c r="F9" s="584" t="s">
        <v>114</v>
      </c>
      <c r="G9" s="584" t="s">
        <v>1</v>
      </c>
      <c r="H9" s="584" t="s">
        <v>3</v>
      </c>
      <c r="I9" s="584" t="s">
        <v>4</v>
      </c>
      <c r="J9" s="584" t="s">
        <v>5</v>
      </c>
      <c r="K9" s="584" t="s">
        <v>6</v>
      </c>
      <c r="L9" s="584" t="s">
        <v>7</v>
      </c>
      <c r="M9" s="536" t="s">
        <v>8</v>
      </c>
      <c r="N9" s="586"/>
      <c r="O9" s="586"/>
      <c r="P9" s="537"/>
      <c r="Q9" s="584" t="s">
        <v>790</v>
      </c>
      <c r="R9" s="584" t="s">
        <v>813</v>
      </c>
      <c r="S9" s="551" t="s">
        <v>902</v>
      </c>
      <c r="T9" s="550" t="s">
        <v>809</v>
      </c>
      <c r="U9" s="551" t="s">
        <v>807</v>
      </c>
      <c r="V9" s="584" t="s">
        <v>785</v>
      </c>
      <c r="W9" s="561" t="s">
        <v>786</v>
      </c>
      <c r="X9" s="562"/>
      <c r="Y9" s="561" t="s">
        <v>787</v>
      </c>
      <c r="Z9" s="562"/>
      <c r="AA9" s="561" t="s">
        <v>811</v>
      </c>
      <c r="AB9" s="562"/>
      <c r="AC9" s="561" t="s">
        <v>788</v>
      </c>
      <c r="AD9" s="562"/>
      <c r="AE9" s="561" t="s">
        <v>814</v>
      </c>
      <c r="AF9" s="562"/>
      <c r="AG9" s="584" t="s">
        <v>789</v>
      </c>
      <c r="AH9" s="533" t="s">
        <v>404</v>
      </c>
      <c r="AI9" s="584" t="s">
        <v>421</v>
      </c>
    </row>
    <row r="10" spans="5:53" ht="31.5" customHeight="1">
      <c r="E10" s="585"/>
      <c r="F10" s="558"/>
      <c r="G10" s="585"/>
      <c r="H10" s="585"/>
      <c r="I10" s="585"/>
      <c r="J10" s="585"/>
      <c r="K10" s="585"/>
      <c r="L10" s="585"/>
      <c r="M10" s="536" t="s">
        <v>113</v>
      </c>
      <c r="N10" s="545"/>
      <c r="O10" s="546"/>
      <c r="P10" s="584" t="s">
        <v>13</v>
      </c>
      <c r="Q10" s="585"/>
      <c r="R10" s="585"/>
      <c r="S10" s="552"/>
      <c r="T10" s="550"/>
      <c r="U10" s="552"/>
      <c r="V10" s="585"/>
      <c r="W10" s="534"/>
      <c r="X10" s="535"/>
      <c r="Y10" s="534"/>
      <c r="Z10" s="535"/>
      <c r="AA10" s="534"/>
      <c r="AB10" s="535"/>
      <c r="AC10" s="534"/>
      <c r="AD10" s="535"/>
      <c r="AE10" s="534"/>
      <c r="AF10" s="535"/>
      <c r="AG10" s="585"/>
      <c r="AH10" s="533"/>
      <c r="AI10" s="585"/>
    </row>
    <row r="11" spans="5:53" ht="78.75" customHeight="1">
      <c r="E11" s="532"/>
      <c r="F11" s="559"/>
      <c r="G11" s="532"/>
      <c r="H11" s="532"/>
      <c r="I11" s="532"/>
      <c r="J11" s="532"/>
      <c r="K11" s="532"/>
      <c r="L11" s="532"/>
      <c r="M11" s="24" t="s">
        <v>117</v>
      </c>
      <c r="N11" s="24" t="s">
        <v>791</v>
      </c>
      <c r="O11" s="24" t="s">
        <v>16</v>
      </c>
      <c r="P11" s="532"/>
      <c r="Q11" s="532"/>
      <c r="R11" s="532"/>
      <c r="S11" s="553"/>
      <c r="T11" s="550"/>
      <c r="U11" s="553"/>
      <c r="V11" s="532"/>
      <c r="W11" s="50" t="s">
        <v>17</v>
      </c>
      <c r="X11" s="50" t="s">
        <v>18</v>
      </c>
      <c r="Y11" s="102" t="s">
        <v>17</v>
      </c>
      <c r="Z11" s="50" t="s">
        <v>18</v>
      </c>
      <c r="AA11" s="102" t="s">
        <v>17</v>
      </c>
      <c r="AB11" s="50" t="s">
        <v>18</v>
      </c>
      <c r="AC11" s="102" t="s">
        <v>17</v>
      </c>
      <c r="AD11" s="50" t="s">
        <v>18</v>
      </c>
      <c r="AE11" s="102" t="s">
        <v>17</v>
      </c>
      <c r="AF11" s="50" t="s">
        <v>18</v>
      </c>
      <c r="AG11" s="532"/>
      <c r="AH11" s="533"/>
      <c r="AI11" s="532"/>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3"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f>IF(COUNT(K13:$K$15003)=0,"",SUM(AK1:AK65535))</f>
        <v>3</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67" t="s">
        <v>921</v>
      </c>
      <c r="G15" s="468" t="s">
        <v>924</v>
      </c>
      <c r="H15" s="34">
        <v>3283040</v>
      </c>
      <c r="I15" s="34"/>
      <c r="J15" s="34"/>
      <c r="K15" s="263">
        <f>+IFERROR(IF(COUNT(H15:J15),ROUND(SUM(H15:J15),0),""),"")</f>
        <v>3283040</v>
      </c>
      <c r="L15" s="38">
        <f>+IFERROR(IF(COUNT(K15),ROUND(K15/'Shareholding Pattern'!$L$78*100,2),""),0)</f>
        <v>27.71</v>
      </c>
      <c r="M15" s="131">
        <f>IF(H15="","",H15)</f>
        <v>3283040</v>
      </c>
      <c r="N15" s="131"/>
      <c r="O15" s="466">
        <f>+IFERROR(IF(COUNT(M15:N15),ROUND(SUM(M15,N15),2),""),"")</f>
        <v>3283040</v>
      </c>
      <c r="P15" s="38">
        <f>+IFERROR(IF(COUNT(O15),ROUND(O15/('Shareholding Pattern'!$P$79)*100,2),""),0)</f>
        <v>27.71</v>
      </c>
      <c r="Q15" s="34"/>
      <c r="R15" s="34"/>
      <c r="S15" s="34"/>
      <c r="T15" s="263" t="str">
        <f>+IFERROR(IF(COUNT(Q15:S15),ROUND(SUM(Q15:S15),0),""),"")</f>
        <v/>
      </c>
      <c r="U15" s="263">
        <f>+IFERROR(IF(COUNT(K15,T15),ROUND(SUM(K15,T15),0),""),"")</f>
        <v>3283040</v>
      </c>
      <c r="V15" s="38">
        <f>+IFERROR(IF(COUNT(K15,T15),ROUND(SUM(T15,K15)/SUM('Shareholding Pattern'!$L$78,'Shareholding Pattern'!$U$78)*100,2),""),0)</f>
        <v>27.71</v>
      </c>
      <c r="W15" s="34">
        <v>3283040</v>
      </c>
      <c r="X15" s="466">
        <f>+IFERROR(IF(COUNT(W15),ROUND(SUM(W15)/SUM(K15)*100,2),""),0)</f>
        <v>100</v>
      </c>
      <c r="Y15" s="34"/>
      <c r="Z15" s="466" t="str">
        <f>+IFERROR(IF(COUNT(Y15),ROUND(SUM(Y15)/SUM(K15)*100,2),""),0)</f>
        <v/>
      </c>
      <c r="AA15" s="34"/>
      <c r="AB15" s="466" t="str">
        <f>+IFERROR(IF(COUNT(AA15),ROUND(SUM(AA15)/SUM(K15)*100,2),""),0)</f>
        <v/>
      </c>
      <c r="AC15" s="34"/>
      <c r="AD15" s="466" t="str">
        <f>+IFERROR(IF(COUNT(AC15),ROUND(SUM(AC15)/SUM(K15)*100,2),""),0)</f>
        <v/>
      </c>
      <c r="AE15" s="263" t="str">
        <f>+IFERROR(IF(COUNT(Y15,AA15,AC15),ROUND(SUM(Y15,AA15,AC15),0),""),"")</f>
        <v/>
      </c>
      <c r="AF15" s="466" t="str">
        <f>+IFERROR(IF(COUNT(AE15),ROUND(SUM(AE15)/SUM(K15)*100,2),""),0)</f>
        <v/>
      </c>
      <c r="AG15" s="34">
        <v>3283040</v>
      </c>
      <c r="AH15" s="176"/>
      <c r="AI15" s="194" t="s">
        <v>423</v>
      </c>
      <c r="AJ15" s="9"/>
      <c r="AK15" s="9">
        <f>IF(SUM(K15)&gt;0,1,0)</f>
        <v>1</v>
      </c>
    </row>
    <row r="16" spans="5:53" ht="24.75" customHeight="1">
      <c r="E16" s="48">
        <v>2</v>
      </c>
      <c r="F16" s="467" t="s">
        <v>922</v>
      </c>
      <c r="G16" s="468" t="s">
        <v>925</v>
      </c>
      <c r="H16" s="34">
        <v>3317340</v>
      </c>
      <c r="I16" s="34"/>
      <c r="J16" s="34"/>
      <c r="K16" s="263">
        <f>+IFERROR(IF(COUNT(H16:J16),ROUND(SUM(H16:J16),0),""),"")</f>
        <v>3317340</v>
      </c>
      <c r="L16" s="38">
        <f>+IFERROR(IF(COUNT(K16),ROUND(K16/'Shareholding Pattern'!$L$78*100,2),""),0)</f>
        <v>28</v>
      </c>
      <c r="M16" s="131">
        <f>IF(H16="","",H16)</f>
        <v>3317340</v>
      </c>
      <c r="N16" s="131"/>
      <c r="O16" s="466">
        <f>+IFERROR(IF(COUNT(M16:N16),ROUND(SUM(M16,N16),2),""),"")</f>
        <v>3317340</v>
      </c>
      <c r="P16" s="38">
        <f>+IFERROR(IF(COUNT(O16),ROUND(O16/('Shareholding Pattern'!$P$79)*100,2),""),0)</f>
        <v>28</v>
      </c>
      <c r="Q16" s="34"/>
      <c r="R16" s="34"/>
      <c r="S16" s="34"/>
      <c r="T16" s="263" t="str">
        <f>+IFERROR(IF(COUNT(Q16:S16),ROUND(SUM(Q16:S16),0),""),"")</f>
        <v/>
      </c>
      <c r="U16" s="263">
        <f>+IFERROR(IF(COUNT(K16,T16),ROUND(SUM(K16,T16),0),""),"")</f>
        <v>3317340</v>
      </c>
      <c r="V16" s="38">
        <f>+IFERROR(IF(COUNT(K16,T16),ROUND(SUM(T16,K16)/SUM('Shareholding Pattern'!$L$78,'Shareholding Pattern'!$U$78)*100,2),""),0)</f>
        <v>28</v>
      </c>
      <c r="W16" s="34">
        <v>3317340</v>
      </c>
      <c r="X16" s="466">
        <f>+IFERROR(IF(COUNT(W16),ROUND(SUM(W16)/SUM(K16)*100,2),""),0)</f>
        <v>100</v>
      </c>
      <c r="Y16" s="34"/>
      <c r="Z16" s="466" t="str">
        <f>+IFERROR(IF(COUNT(Y16),ROUND(SUM(Y16)/SUM(K16)*100,2),""),0)</f>
        <v/>
      </c>
      <c r="AA16" s="34"/>
      <c r="AB16" s="466" t="str">
        <f>+IFERROR(IF(COUNT(AA16),ROUND(SUM(AA16)/SUM(K16)*100,2),""),0)</f>
        <v/>
      </c>
      <c r="AC16" s="34"/>
      <c r="AD16" s="466" t="str">
        <f>+IFERROR(IF(COUNT(AC16),ROUND(SUM(AC16)/SUM(K16)*100,2),""),0)</f>
        <v/>
      </c>
      <c r="AE16" s="263" t="str">
        <f>+IFERROR(IF(COUNT(Y16,AA16,AC16),ROUND(SUM(Y16,AA16,AC16),0),""),"")</f>
        <v/>
      </c>
      <c r="AF16" s="466" t="str">
        <f>+IFERROR(IF(COUNT(AE16),ROUND(SUM(AE16)/SUM(K16)*100,2),""),0)</f>
        <v/>
      </c>
      <c r="AG16" s="34">
        <v>3317340</v>
      </c>
      <c r="AH16" s="176"/>
      <c r="AI16" s="194" t="s">
        <v>423</v>
      </c>
      <c r="AJ16" s="9"/>
      <c r="AK16" s="9">
        <f>IF(SUM(K16)&gt;0,1,0)</f>
        <v>1</v>
      </c>
    </row>
    <row r="17" spans="5:37" ht="24.75" customHeight="1">
      <c r="E17" s="48">
        <v>3</v>
      </c>
      <c r="F17" s="467" t="s">
        <v>923</v>
      </c>
      <c r="G17" s="468" t="s">
        <v>926</v>
      </c>
      <c r="H17" s="34">
        <v>1607320</v>
      </c>
      <c r="I17" s="34"/>
      <c r="J17" s="34"/>
      <c r="K17" s="263">
        <f>+IFERROR(IF(COUNT(H17:J17),ROUND(SUM(H17:J17),0),""),"")</f>
        <v>1607320</v>
      </c>
      <c r="L17" s="38">
        <f>+IFERROR(IF(COUNT(K17),ROUND(K17/'Shareholding Pattern'!$L$78*100,2),""),0)</f>
        <v>13.57</v>
      </c>
      <c r="M17" s="131">
        <f>IF(H17="","",H17)</f>
        <v>1607320</v>
      </c>
      <c r="N17" s="131"/>
      <c r="O17" s="466">
        <f>+IFERROR(IF(COUNT(M17:N17),ROUND(SUM(M17,N17),2),""),"")</f>
        <v>1607320</v>
      </c>
      <c r="P17" s="38">
        <f>+IFERROR(IF(COUNT(O17),ROUND(O17/('Shareholding Pattern'!$P$79)*100,2),""),0)</f>
        <v>13.57</v>
      </c>
      <c r="Q17" s="34"/>
      <c r="R17" s="34"/>
      <c r="S17" s="34"/>
      <c r="T17" s="263" t="str">
        <f>+IFERROR(IF(COUNT(Q17:S17),ROUND(SUM(Q17:S17),0),""),"")</f>
        <v/>
      </c>
      <c r="U17" s="263">
        <f>+IFERROR(IF(COUNT(K17,T17),ROUND(SUM(K17,T17),0),""),"")</f>
        <v>1607320</v>
      </c>
      <c r="V17" s="38">
        <f>+IFERROR(IF(COUNT(K17,T17),ROUND(SUM(T17,K17)/SUM('Shareholding Pattern'!$L$78,'Shareholding Pattern'!$U$78)*100,2),""),0)</f>
        <v>13.57</v>
      </c>
      <c r="W17" s="34">
        <v>1607320</v>
      </c>
      <c r="X17" s="466">
        <f>+IFERROR(IF(COUNT(W17),ROUND(SUM(W17)/SUM(K17)*100,2),""),0)</f>
        <v>100</v>
      </c>
      <c r="Y17" s="34"/>
      <c r="Z17" s="466" t="str">
        <f>+IFERROR(IF(COUNT(Y17),ROUND(SUM(Y17)/SUM(K17)*100,2),""),0)</f>
        <v/>
      </c>
      <c r="AA17" s="34"/>
      <c r="AB17" s="466" t="str">
        <f>+IFERROR(IF(COUNT(AA17),ROUND(SUM(AA17)/SUM(K17)*100,2),""),0)</f>
        <v/>
      </c>
      <c r="AC17" s="34"/>
      <c r="AD17" s="466" t="str">
        <f>+IFERROR(IF(COUNT(AC17),ROUND(SUM(AC17)/SUM(K17)*100,2),""),0)</f>
        <v/>
      </c>
      <c r="AE17" s="263" t="str">
        <f>+IFERROR(IF(COUNT(Y17,AA17,AC17),ROUND(SUM(Y17,AA17,AC17),0),""),"")</f>
        <v/>
      </c>
      <c r="AF17" s="466" t="str">
        <f>+IFERROR(IF(COUNT(AE17),ROUND(SUM(AE17)/SUM(K17)*100,2),""),0)</f>
        <v/>
      </c>
      <c r="AG17" s="34">
        <v>1607320</v>
      </c>
      <c r="AH17" s="176"/>
      <c r="AI17" s="194" t="s">
        <v>423</v>
      </c>
      <c r="AJ17" s="9"/>
      <c r="AK17" s="9">
        <f>IF(SUM(K17)&gt;0,1,0)</f>
        <v>1</v>
      </c>
    </row>
    <row r="18" spans="5:37" ht="16.5" hidden="1" customHeight="1">
      <c r="E18" s="1"/>
      <c r="F18" s="128"/>
      <c r="G18" s="128"/>
      <c r="H18" s="128"/>
      <c r="I18" s="128"/>
      <c r="J18" s="128"/>
      <c r="K18" s="128"/>
      <c r="L18" s="128"/>
      <c r="M18" s="128"/>
      <c r="N18" s="128"/>
      <c r="O18" s="128"/>
      <c r="P18" s="128"/>
      <c r="Q18" s="128"/>
      <c r="R18" s="128"/>
      <c r="S18" s="128"/>
      <c r="T18" s="128"/>
      <c r="U18" s="128"/>
      <c r="V18" s="128"/>
      <c r="W18" s="128"/>
      <c r="X18" s="128"/>
      <c r="Y18" s="128"/>
      <c r="Z18" s="128"/>
      <c r="AA18" s="128"/>
      <c r="AB18" s="128"/>
      <c r="AC18" s="128"/>
      <c r="AD18" s="128"/>
      <c r="AE18" s="128"/>
      <c r="AF18" s="128"/>
      <c r="AG18" s="129"/>
    </row>
    <row r="19" spans="5:37" ht="20.100000000000001" customHeight="1">
      <c r="E19" s="88"/>
      <c r="F19" s="46" t="s">
        <v>367</v>
      </c>
      <c r="G19" s="46" t="s">
        <v>16</v>
      </c>
      <c r="H19" s="47">
        <f>+IFERROR(IF(COUNT(H14:H18),ROUND(SUM(H14:H18),0),""),"")</f>
        <v>8207700</v>
      </c>
      <c r="I19" s="47" t="str">
        <f>+IFERROR(IF(COUNT(I14:I18),ROUND(SUM(I14:I18),0),""),"")</f>
        <v/>
      </c>
      <c r="J19" s="47" t="str">
        <f>+IFERROR(IF(COUNT(J14:J18),ROUND(SUM(J14:J18),0),""),"")</f>
        <v/>
      </c>
      <c r="K19" s="47">
        <f>+IFERROR(IF(COUNT(K14:K18),ROUND(SUM(K14:K18),0),""),"")</f>
        <v>8207700</v>
      </c>
      <c r="L19" s="141">
        <f>+IFERROR(IF(COUNT(K19),ROUND(K19/'Shareholding Pattern'!$L$78*100,2),""),0)</f>
        <v>69.28</v>
      </c>
      <c r="M19" s="121">
        <f>+IFERROR(IF(COUNT(M14:M18),ROUND(SUM(M14:M18),0),""),"")</f>
        <v>8207700</v>
      </c>
      <c r="N19" s="121" t="str">
        <f>+IFERROR(IF(COUNT(N14:N18),ROUND(SUM(N14:N18),0),""),"")</f>
        <v/>
      </c>
      <c r="O19" s="121">
        <f>+IFERROR(IF(COUNT(O14:O18),ROUND(SUM(O14:O18),0),""),"")</f>
        <v>8207700</v>
      </c>
      <c r="P19" s="141">
        <f>+IFERROR(IF(COUNT(O19),ROUND(O19/('Shareholding Pattern'!$P$79)*100,2),""),0)</f>
        <v>69.28</v>
      </c>
      <c r="Q19" s="47" t="str">
        <f>+IFERROR(IF(COUNT(Q14:Q18),ROUND(SUM(Q14:Q18),0),""),"")</f>
        <v/>
      </c>
      <c r="R19" s="47" t="str">
        <f>+IFERROR(IF(COUNT(R14:R18),ROUND(SUM(R14:R18),0),""),"")</f>
        <v/>
      </c>
      <c r="S19" s="47" t="str">
        <f>+IFERROR(IF(COUNT(S14:S18),ROUND(SUM(S14:S18),0),""),"")</f>
        <v/>
      </c>
      <c r="T19" s="47" t="str">
        <f>+IFERROR(IF(COUNT(T14:T18),ROUND(SUM(T14:T18),0),""),"")</f>
        <v/>
      </c>
      <c r="U19" s="47">
        <f>+IFERROR(IF(COUNT(U14:U18),ROUND(SUM(U14:U18),0),""),"")</f>
        <v>8207700</v>
      </c>
      <c r="V19" s="141">
        <f>+IFERROR(IF(COUNT(K19,T19),ROUND(SUM(T19,K19)/SUM('Shareholding Pattern'!$L$78,'Shareholding Pattern'!$U$78)*100,2),""),0)</f>
        <v>69.28</v>
      </c>
      <c r="W19" s="47">
        <f>+IFERROR(IF(COUNT(W14:W18),ROUND(SUM(W14:W18),0),""),"")</f>
        <v>8207700</v>
      </c>
      <c r="X19" s="141">
        <f>+IFERROR(IF(COUNT(W19),ROUND(SUM(W19)/SUM(K19)*100,2),""),0)</f>
        <v>100</v>
      </c>
      <c r="Y19" s="47" t="str">
        <f>+IFERROR(IF(COUNT(Y14:Y18),ROUND(SUM(Y14:Y18),0),""),"")</f>
        <v/>
      </c>
      <c r="Z19" s="141" t="str">
        <f>+IFERROR(IF(COUNT(Y19),ROUND(SUM(Y19)/SUM(K19)*100,2),""),0)</f>
        <v/>
      </c>
      <c r="AA19" s="47" t="str">
        <f>+IFERROR(IF(COUNT(AA14:AA18),ROUND(SUM(AA14:AA18),0),""),"")</f>
        <v/>
      </c>
      <c r="AB19" s="141" t="str">
        <f>+IFERROR(IF(COUNT(AA19),ROUND(SUM(AA19)/SUM(K19)*100,2),""),0)</f>
        <v/>
      </c>
      <c r="AC19" s="47" t="str">
        <f>+IFERROR(IF(COUNT(AC14:AC18),ROUND(SUM(AC14:AC18),0),""),"")</f>
        <v/>
      </c>
      <c r="AD19" s="141" t="str">
        <f>+IFERROR(IF(COUNT(AC19),ROUND(SUM(AC19)/SUM(K19)*100,2),""),0)</f>
        <v/>
      </c>
      <c r="AE19" s="47" t="str">
        <f>+IFERROR(IF(COUNT(AE14:AE18),ROUND(SUM(AE14:AE18),0),""),"")</f>
        <v/>
      </c>
      <c r="AF19" s="141" t="str">
        <f>+IFERROR(IF(COUNT(AE19),ROUND(SUM(AE19)/SUM(K19)*100,2),""),0)</f>
        <v/>
      </c>
      <c r="AG19" s="47">
        <f>+IFERROR(IF(COUNT(AG14:AG18),ROUND(SUM(AG14:AG18),0),""),"")</f>
        <v>8207700</v>
      </c>
    </row>
  </sheetData>
  <sheetProtection password="F884" sheet="1" objects="1" scenarios="1"/>
  <mergeCells count="25">
    <mergeCell ref="E9:E11"/>
    <mergeCell ref="F9:F11"/>
    <mergeCell ref="G9:G11"/>
    <mergeCell ref="H9:H11"/>
    <mergeCell ref="Q9:Q11"/>
    <mergeCell ref="I9:I11"/>
    <mergeCell ref="M10:O10"/>
    <mergeCell ref="P10:P11"/>
    <mergeCell ref="J9:J11"/>
    <mergeCell ref="K9:K11"/>
    <mergeCell ref="L9:L11"/>
    <mergeCell ref="M9:P9"/>
    <mergeCell ref="AE9:AF10"/>
    <mergeCell ref="AG9:AG11"/>
    <mergeCell ref="AI9:AI11"/>
    <mergeCell ref="AH9:AH11"/>
    <mergeCell ref="T9:T11"/>
    <mergeCell ref="R9:R11"/>
    <mergeCell ref="U9:U11"/>
    <mergeCell ref="Y9:Z10"/>
    <mergeCell ref="AA9:AB10"/>
    <mergeCell ref="AC9:AD10"/>
    <mergeCell ref="V9:V11"/>
    <mergeCell ref="W9:X10"/>
    <mergeCell ref="S9:S11"/>
  </mergeCells>
  <dataValidations count="8">
    <dataValidation type="whole" operator="lessThanOrEqual" allowBlank="1" showInputMessage="1" showErrorMessage="1" sqref="AG13 AG15:AG17">
      <formula1>K13</formula1>
    </dataValidation>
    <dataValidation type="whole" operator="greaterThanOrEqual" allowBlank="1" showInputMessage="1" showErrorMessage="1" sqref="Q13:S13 H13:J13 M13:N13 M15:N17 Q15:S17 H15:J17">
      <formula1>0</formula1>
    </dataValidation>
    <dataValidation type="textLength" operator="equal" allowBlank="1" showInputMessage="1" showErrorMessage="1" prompt="[A-Z][A-Z][A-Z][A-Z][A-Z][0-9][0-9][0-9][0-9][A-Z]_x000a__x000a_In absence of PAN write : ZZZZZ9999Z" sqref="G13 G15:G17">
      <formula1>10</formula1>
    </dataValidation>
    <dataValidation type="list" allowBlank="1" showInputMessage="1" showErrorMessage="1" sqref="AI13 AI15:AI17">
      <formula1>$AZ$2:$BA$2</formula1>
    </dataValidation>
    <dataValidation type="whole" operator="lessThanOrEqual" allowBlank="1" showInputMessage="1" showErrorMessage="1" sqref="W13 W15:W17">
      <formula1>K13</formula1>
    </dataValidation>
    <dataValidation type="whole" operator="lessThanOrEqual" allowBlank="1" showInputMessage="1" showErrorMessage="1" sqref="Y13 Y15:Y17">
      <formula1>K13</formula1>
    </dataValidation>
    <dataValidation type="whole" operator="lessThanOrEqual" allowBlank="1" showInputMessage="1" showErrorMessage="1" sqref="AA13 AA15:AA17">
      <formula1>K13</formula1>
    </dataValidation>
    <dataValidation type="whole" operator="lessThanOrEqual" allowBlank="1" showInputMessage="1" showErrorMessage="1" sqref="AC13 AC15:AC17">
      <formula1>K13</formula1>
    </dataValidation>
  </dataValidations>
  <hyperlinks>
    <hyperlink ref="G19" location="'Shareholding Pattern'!F14" display="Total"/>
    <hyperlink ref="F19"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60960</xdr:colOff>
                    <xdr:row>14</xdr:row>
                    <xdr:rowOff>60960</xdr:rowOff>
                  </from>
                  <to>
                    <xdr:col>33</xdr:col>
                    <xdr:colOff>1356360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60960</xdr:colOff>
                    <xdr:row>15</xdr:row>
                    <xdr:rowOff>60960</xdr:rowOff>
                  </from>
                  <to>
                    <xdr:col>33</xdr:col>
                    <xdr:colOff>1356360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60960</xdr:colOff>
                    <xdr:row>16</xdr:row>
                    <xdr:rowOff>60960</xdr:rowOff>
                  </from>
                  <to>
                    <xdr:col>33</xdr:col>
                    <xdr:colOff>1356360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E9" sqref="E9:E11"/>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528</v>
      </c>
    </row>
    <row r="2" spans="5:27" ht="20.25" hidden="1" customHeight="1">
      <c r="F2" t="s">
        <v>544</v>
      </c>
      <c r="G2" t="s">
        <v>545</v>
      </c>
      <c r="H2" t="s">
        <v>546</v>
      </c>
      <c r="J2" t="s">
        <v>547</v>
      </c>
      <c r="K2" t="s">
        <v>548</v>
      </c>
      <c r="L2" t="s">
        <v>549</v>
      </c>
      <c r="M2" t="s">
        <v>550</v>
      </c>
      <c r="N2" t="s">
        <v>551</v>
      </c>
      <c r="O2" t="s">
        <v>552</v>
      </c>
      <c r="P2" t="s">
        <v>553</v>
      </c>
      <c r="Q2" s="63" t="s">
        <v>525</v>
      </c>
      <c r="R2" s="63" t="s">
        <v>558</v>
      </c>
      <c r="S2" s="63" t="s">
        <v>556</v>
      </c>
      <c r="T2" s="63" t="s">
        <v>527</v>
      </c>
      <c r="U2" s="63" t="s">
        <v>557</v>
      </c>
      <c r="V2" t="s">
        <v>554</v>
      </c>
    </row>
    <row r="3" spans="5:27" ht="15" hidden="1" customHeight="1">
      <c r="AA3" s="216" t="s">
        <v>530</v>
      </c>
    </row>
    <row r="4" spans="5:27" ht="15.75" hidden="1" customHeight="1">
      <c r="AA4" s="216" t="s">
        <v>531</v>
      </c>
    </row>
    <row r="5" spans="5:27" ht="13.5" hidden="1" customHeight="1">
      <c r="AA5" s="216" t="s">
        <v>532</v>
      </c>
    </row>
    <row r="6" spans="5:27" ht="17.25" hidden="1" customHeight="1">
      <c r="AA6" s="216" t="s">
        <v>533</v>
      </c>
    </row>
    <row r="7" spans="5:27">
      <c r="F7" s="587"/>
      <c r="G7" s="587"/>
      <c r="H7" s="587"/>
      <c r="I7" s="58"/>
      <c r="AA7" s="216" t="s">
        <v>534</v>
      </c>
    </row>
    <row r="8" spans="5:27">
      <c r="F8" s="588"/>
      <c r="G8" s="588"/>
      <c r="H8" s="588"/>
      <c r="I8" s="58"/>
      <c r="AA8" s="216" t="s">
        <v>535</v>
      </c>
    </row>
    <row r="9" spans="5:27" ht="35.1" customHeight="1">
      <c r="E9" s="584" t="s">
        <v>111</v>
      </c>
      <c r="F9" s="536" t="s">
        <v>517</v>
      </c>
      <c r="G9" s="586"/>
      <c r="H9" s="586"/>
      <c r="I9" s="586"/>
      <c r="J9" s="586"/>
      <c r="K9" s="537"/>
      <c r="L9" s="536" t="s">
        <v>522</v>
      </c>
      <c r="M9" s="586"/>
      <c r="N9" s="586"/>
      <c r="O9" s="586"/>
      <c r="P9" s="537"/>
      <c r="Q9" s="533" t="s">
        <v>523</v>
      </c>
      <c r="R9" s="533"/>
      <c r="S9" s="533"/>
      <c r="T9" s="533"/>
      <c r="U9" s="533"/>
      <c r="V9" s="533" t="s">
        <v>554</v>
      </c>
      <c r="AA9" s="216" t="s">
        <v>536</v>
      </c>
    </row>
    <row r="10" spans="5:27" ht="20.100000000000001" customHeight="1">
      <c r="E10" s="585"/>
      <c r="F10" s="533" t="s">
        <v>518</v>
      </c>
      <c r="G10" s="533" t="s">
        <v>519</v>
      </c>
      <c r="H10" s="590" t="s">
        <v>520</v>
      </c>
      <c r="I10" s="24"/>
      <c r="J10" s="533" t="s">
        <v>521</v>
      </c>
      <c r="K10" s="592" t="s">
        <v>540</v>
      </c>
      <c r="L10" s="533" t="s">
        <v>518</v>
      </c>
      <c r="M10" s="533" t="s">
        <v>519</v>
      </c>
      <c r="N10" s="590" t="s">
        <v>520</v>
      </c>
      <c r="O10" s="533" t="s">
        <v>521</v>
      </c>
      <c r="P10" s="592" t="s">
        <v>540</v>
      </c>
      <c r="Q10" s="533" t="s">
        <v>524</v>
      </c>
      <c r="R10" s="533"/>
      <c r="S10" s="533"/>
      <c r="T10" s="533"/>
      <c r="U10" s="533"/>
      <c r="V10" s="533"/>
      <c r="AA10" s="216" t="s">
        <v>537</v>
      </c>
    </row>
    <row r="11" spans="5:27" ht="47.25" customHeight="1">
      <c r="E11" s="532"/>
      <c r="F11" s="533"/>
      <c r="G11" s="533"/>
      <c r="H11" s="590"/>
      <c r="I11" s="24"/>
      <c r="J11" s="533"/>
      <c r="K11" s="593"/>
      <c r="L11" s="533"/>
      <c r="M11" s="533"/>
      <c r="N11" s="590"/>
      <c r="O11" s="533"/>
      <c r="P11" s="593"/>
      <c r="Q11" s="24" t="s">
        <v>525</v>
      </c>
      <c r="R11" s="24" t="s">
        <v>526</v>
      </c>
      <c r="S11" s="328" t="s">
        <v>556</v>
      </c>
      <c r="T11" s="24" t="s">
        <v>527</v>
      </c>
      <c r="U11" s="24" t="s">
        <v>557</v>
      </c>
      <c r="V11" s="533"/>
      <c r="AA11" s="216" t="s">
        <v>538</v>
      </c>
    </row>
    <row r="12" spans="5:27" ht="20.100000000000001" customHeight="1">
      <c r="E12" s="214"/>
      <c r="F12" s="591" t="s">
        <v>795</v>
      </c>
      <c r="G12" s="591"/>
      <c r="H12" s="213"/>
      <c r="I12" s="213"/>
      <c r="J12" s="213"/>
      <c r="K12" s="213"/>
      <c r="L12" s="213"/>
      <c r="M12" s="213"/>
      <c r="N12" s="213"/>
      <c r="O12" s="213"/>
      <c r="P12" s="213"/>
      <c r="Q12" s="363"/>
      <c r="R12" s="363"/>
      <c r="S12" s="363"/>
      <c r="T12" s="363"/>
      <c r="U12" s="363"/>
      <c r="V12" s="215"/>
    </row>
    <row r="13" spans="5:27" ht="21" hidden="1" customHeight="1">
      <c r="E13" s="41"/>
      <c r="F13" s="155"/>
      <c r="G13" s="155"/>
      <c r="H13" s="155"/>
      <c r="I13" s="219"/>
      <c r="J13" s="217"/>
      <c r="K13" s="155"/>
      <c r="L13" s="155"/>
      <c r="M13" s="155"/>
      <c r="N13" s="155"/>
      <c r="O13" s="218"/>
      <c r="P13" s="155"/>
      <c r="Q13" s="364"/>
      <c r="R13" s="364"/>
      <c r="S13" s="364"/>
      <c r="T13" s="64"/>
      <c r="U13" s="64"/>
      <c r="V13" s="220"/>
    </row>
    <row r="14" spans="5:27" ht="24.75" customHeight="1">
      <c r="E14" s="30"/>
      <c r="F14" s="589"/>
      <c r="G14" s="589"/>
      <c r="H14" s="589"/>
      <c r="I14" s="2"/>
      <c r="J14" s="31"/>
      <c r="K14" s="31"/>
      <c r="L14" s="31"/>
      <c r="M14" s="31"/>
      <c r="N14" s="31"/>
      <c r="O14" s="31"/>
      <c r="P14" s="31"/>
      <c r="Q14" s="365"/>
      <c r="R14" s="365"/>
      <c r="S14" s="365"/>
      <c r="T14" s="365"/>
      <c r="U14" s="365"/>
      <c r="V14" s="32"/>
    </row>
  </sheetData>
  <sheetProtection algorithmName="SHA-512" hashValue="CUtd/13g11e9jtLwXbUHl8rMyfD++RJ0lRdoLxBMG3OELowL8IknlekVJzbtAgjR7pt05ICT3IEsc592Dkshtg==" saltValue="emZbDqjdf1KhZMVvP/cSBA==" spinCount="100000"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disablePrompts="1"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9" spans="5: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33" t="s">
        <v>785</v>
      </c>
      <c r="W9" s="533" t="s">
        <v>786</v>
      </c>
      <c r="X9" s="533"/>
      <c r="Y9" s="533" t="s">
        <v>787</v>
      </c>
      <c r="Z9" s="533"/>
      <c r="AA9" s="533" t="s">
        <v>811</v>
      </c>
      <c r="AB9" s="533"/>
      <c r="AC9" s="561" t="s">
        <v>788</v>
      </c>
      <c r="AD9" s="562"/>
      <c r="AE9" s="561" t="s">
        <v>814</v>
      </c>
      <c r="AF9" s="562"/>
      <c r="AG9" s="533" t="s">
        <v>789</v>
      </c>
      <c r="AH9" s="533" t="s">
        <v>404</v>
      </c>
      <c r="AI9" s="584" t="s">
        <v>421</v>
      </c>
    </row>
    <row r="10" spans="5:53" ht="31.5" customHeight="1">
      <c r="E10" s="585"/>
      <c r="F10" s="533"/>
      <c r="G10" s="533"/>
      <c r="H10" s="533"/>
      <c r="I10" s="533"/>
      <c r="J10" s="533"/>
      <c r="K10" s="533"/>
      <c r="L10" s="533"/>
      <c r="M10" s="533" t="s">
        <v>12</v>
      </c>
      <c r="N10" s="533"/>
      <c r="O10" s="533"/>
      <c r="P10" s="533" t="s">
        <v>13</v>
      </c>
      <c r="Q10" s="550"/>
      <c r="R10" s="552"/>
      <c r="S10" s="552"/>
      <c r="T10" s="550"/>
      <c r="U10" s="552"/>
      <c r="V10" s="533"/>
      <c r="W10" s="533"/>
      <c r="X10" s="533"/>
      <c r="Y10" s="533"/>
      <c r="Z10" s="533"/>
      <c r="AA10" s="533"/>
      <c r="AB10" s="533"/>
      <c r="AC10" s="534"/>
      <c r="AD10" s="535"/>
      <c r="AE10" s="534"/>
      <c r="AF10" s="535"/>
      <c r="AG10" s="533"/>
      <c r="AH10" s="533"/>
      <c r="AI10" s="585"/>
    </row>
    <row r="11" spans="5:53" ht="78.75" customHeight="1">
      <c r="E11" s="532"/>
      <c r="F11" s="533"/>
      <c r="G11" s="533"/>
      <c r="H11" s="533"/>
      <c r="I11" s="533"/>
      <c r="J11" s="533"/>
      <c r="K11" s="533"/>
      <c r="L11" s="533"/>
      <c r="M11" s="24" t="s">
        <v>117</v>
      </c>
      <c r="N11" s="24" t="s">
        <v>791</v>
      </c>
      <c r="O11" s="24" t="s">
        <v>16</v>
      </c>
      <c r="P11" s="533"/>
      <c r="Q11" s="550"/>
      <c r="R11" s="553"/>
      <c r="S11" s="553"/>
      <c r="T11" s="550"/>
      <c r="U11" s="553"/>
      <c r="V11" s="533"/>
      <c r="W11" s="24" t="s">
        <v>17</v>
      </c>
      <c r="X11" s="24" t="s">
        <v>18</v>
      </c>
      <c r="Y11" s="102" t="s">
        <v>17</v>
      </c>
      <c r="Z11" s="50" t="s">
        <v>18</v>
      </c>
      <c r="AA11" s="102" t="s">
        <v>17</v>
      </c>
      <c r="AB11" s="50" t="s">
        <v>18</v>
      </c>
      <c r="AC11" s="102" t="s">
        <v>17</v>
      </c>
      <c r="AD11" s="50" t="s">
        <v>18</v>
      </c>
      <c r="AE11" s="102" t="s">
        <v>17</v>
      </c>
      <c r="AF11" s="50" t="s">
        <v>18</v>
      </c>
      <c r="AG11" s="533"/>
      <c r="AH11" s="533"/>
      <c r="AI11" s="532"/>
    </row>
    <row r="12" spans="5:53" s="187" customFormat="1" ht="19.5" customHeight="1">
      <c r="E12" s="7" t="s">
        <v>69</v>
      </c>
      <c r="F12" s="65" t="s">
        <v>26</v>
      </c>
      <c r="G12" s="405"/>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C9:AD10"/>
    <mergeCell ref="AE9:AF10"/>
    <mergeCell ref="M10:O10"/>
    <mergeCell ref="P10:P11"/>
    <mergeCell ref="J9:J11"/>
    <mergeCell ref="K9:K11"/>
    <mergeCell ref="L9:L11"/>
    <mergeCell ref="M9:P9"/>
    <mergeCell ref="S9:S11"/>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33" t="s">
        <v>792</v>
      </c>
      <c r="W9" s="533" t="s">
        <v>786</v>
      </c>
      <c r="X9" s="533"/>
      <c r="Y9" s="533" t="s">
        <v>787</v>
      </c>
      <c r="Z9" s="533"/>
      <c r="AA9" s="533" t="s">
        <v>811</v>
      </c>
      <c r="AB9" s="533"/>
      <c r="AC9" s="561" t="s">
        <v>788</v>
      </c>
      <c r="AD9" s="562"/>
      <c r="AE9" s="561" t="s">
        <v>814</v>
      </c>
      <c r="AF9" s="562"/>
      <c r="AG9" s="533" t="s">
        <v>789</v>
      </c>
      <c r="AH9" s="533" t="s">
        <v>404</v>
      </c>
      <c r="AI9" s="584" t="s">
        <v>421</v>
      </c>
      <c r="AZ9" t="s">
        <v>315</v>
      </c>
    </row>
    <row r="10" spans="5:53" ht="31.5" customHeight="1">
      <c r="E10" s="585"/>
      <c r="F10" s="533"/>
      <c r="G10" s="533"/>
      <c r="H10" s="533"/>
      <c r="I10" s="533"/>
      <c r="J10" s="533"/>
      <c r="K10" s="533"/>
      <c r="L10" s="533"/>
      <c r="M10" s="533" t="s">
        <v>12</v>
      </c>
      <c r="N10" s="533"/>
      <c r="O10" s="533"/>
      <c r="P10" s="533" t="s">
        <v>13</v>
      </c>
      <c r="Q10" s="550"/>
      <c r="R10" s="552"/>
      <c r="S10" s="552"/>
      <c r="T10" s="550"/>
      <c r="U10" s="552"/>
      <c r="V10" s="533"/>
      <c r="W10" s="533"/>
      <c r="X10" s="533"/>
      <c r="Y10" s="533"/>
      <c r="Z10" s="533"/>
      <c r="AA10" s="533"/>
      <c r="AB10" s="533"/>
      <c r="AC10" s="534"/>
      <c r="AD10" s="535"/>
      <c r="AE10" s="534"/>
      <c r="AF10" s="535"/>
      <c r="AG10" s="533"/>
      <c r="AH10" s="533"/>
      <c r="AI10" s="585"/>
      <c r="AZ10" t="s">
        <v>316</v>
      </c>
    </row>
    <row r="11" spans="5:53" ht="78.75" customHeight="1">
      <c r="E11" s="532"/>
      <c r="F11" s="533"/>
      <c r="G11" s="533"/>
      <c r="H11" s="533"/>
      <c r="I11" s="533"/>
      <c r="J11" s="533"/>
      <c r="K11" s="533"/>
      <c r="L11" s="533"/>
      <c r="M11" s="24" t="s">
        <v>14</v>
      </c>
      <c r="N11" s="24" t="s">
        <v>791</v>
      </c>
      <c r="O11" s="24" t="s">
        <v>16</v>
      </c>
      <c r="P11" s="533"/>
      <c r="Q11" s="550"/>
      <c r="R11" s="553"/>
      <c r="S11" s="553"/>
      <c r="T11" s="550"/>
      <c r="U11" s="553"/>
      <c r="V11" s="533"/>
      <c r="W11" s="50" t="s">
        <v>17</v>
      </c>
      <c r="X11" s="50" t="s">
        <v>18</v>
      </c>
      <c r="Y11" s="102" t="s">
        <v>17</v>
      </c>
      <c r="Z11" s="50" t="s">
        <v>18</v>
      </c>
      <c r="AA11" s="102" t="s">
        <v>17</v>
      </c>
      <c r="AB11" s="50" t="s">
        <v>18</v>
      </c>
      <c r="AC11" s="102" t="s">
        <v>17</v>
      </c>
      <c r="AD11" s="50" t="s">
        <v>18</v>
      </c>
      <c r="AE11" s="102" t="s">
        <v>17</v>
      </c>
      <c r="AF11" s="50" t="s">
        <v>18</v>
      </c>
      <c r="AG11" s="533"/>
      <c r="AH11" s="533"/>
      <c r="AI11" s="532"/>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K9:K11"/>
    <mergeCell ref="L9:L11"/>
    <mergeCell ref="M9:P9"/>
    <mergeCell ref="V9:V11"/>
    <mergeCell ref="T9:T11"/>
    <mergeCell ref="Q9:Q11"/>
    <mergeCell ref="R9:R11"/>
    <mergeCell ref="M10:O10"/>
    <mergeCell ref="P10:P11"/>
    <mergeCell ref="U9:U11"/>
    <mergeCell ref="S9:S11"/>
    <mergeCell ref="J9:J11"/>
    <mergeCell ref="E9:E11"/>
    <mergeCell ref="F9:F11"/>
    <mergeCell ref="G9:G11"/>
    <mergeCell ref="H9:H11"/>
    <mergeCell ref="I9:I11"/>
    <mergeCell ref="AI9:AI11"/>
    <mergeCell ref="AH9:AH11"/>
    <mergeCell ref="W9:X10"/>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customWidth="1"/>
    <col min="27"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84" t="s">
        <v>111</v>
      </c>
      <c r="E9" s="533" t="s">
        <v>31</v>
      </c>
      <c r="F9" s="533"/>
      <c r="G9" s="584" t="s">
        <v>114</v>
      </c>
      <c r="H9" s="533" t="s">
        <v>1</v>
      </c>
      <c r="I9" s="533" t="s">
        <v>346</v>
      </c>
      <c r="J9" s="533" t="s">
        <v>3</v>
      </c>
      <c r="K9" s="533" t="s">
        <v>4</v>
      </c>
      <c r="L9" s="533" t="s">
        <v>5</v>
      </c>
      <c r="M9" s="533" t="s">
        <v>6</v>
      </c>
      <c r="N9" s="533" t="s">
        <v>7</v>
      </c>
      <c r="O9" s="533" t="s">
        <v>8</v>
      </c>
      <c r="P9" s="533"/>
      <c r="Q9" s="533"/>
      <c r="R9" s="533"/>
      <c r="S9" s="550" t="s">
        <v>790</v>
      </c>
      <c r="T9" s="551" t="s">
        <v>813</v>
      </c>
      <c r="U9" s="551" t="s">
        <v>902</v>
      </c>
      <c r="V9" s="550" t="s">
        <v>809</v>
      </c>
      <c r="W9" s="551" t="s">
        <v>807</v>
      </c>
      <c r="X9" s="578" t="s">
        <v>785</v>
      </c>
      <c r="Y9" s="533" t="s">
        <v>786</v>
      </c>
      <c r="Z9" s="533"/>
      <c r="AA9" s="533" t="s">
        <v>787</v>
      </c>
      <c r="AB9" s="533"/>
      <c r="AC9" s="533" t="s">
        <v>811</v>
      </c>
      <c r="AD9" s="533"/>
      <c r="AE9" s="561" t="s">
        <v>788</v>
      </c>
      <c r="AF9" s="562"/>
      <c r="AG9" s="561" t="s">
        <v>814</v>
      </c>
      <c r="AH9" s="562"/>
      <c r="AI9" s="533" t="s">
        <v>789</v>
      </c>
      <c r="AJ9" s="533" t="s">
        <v>404</v>
      </c>
      <c r="AK9" s="584" t="s">
        <v>421</v>
      </c>
      <c r="AL9"/>
      <c r="BD9" t="s">
        <v>31</v>
      </c>
    </row>
    <row r="10" spans="4:61" ht="31.5" customHeight="1">
      <c r="D10" s="585"/>
      <c r="E10" s="533"/>
      <c r="F10" s="533"/>
      <c r="G10" s="585"/>
      <c r="H10" s="533"/>
      <c r="I10" s="533"/>
      <c r="J10" s="533"/>
      <c r="K10" s="533"/>
      <c r="L10" s="533"/>
      <c r="M10" s="533"/>
      <c r="N10" s="533"/>
      <c r="O10" s="533" t="s">
        <v>12</v>
      </c>
      <c r="P10" s="533"/>
      <c r="Q10" s="533"/>
      <c r="R10" s="533" t="s">
        <v>13</v>
      </c>
      <c r="S10" s="550"/>
      <c r="T10" s="552"/>
      <c r="U10" s="552"/>
      <c r="V10" s="550"/>
      <c r="W10" s="552"/>
      <c r="X10" s="578"/>
      <c r="Y10" s="533"/>
      <c r="Z10" s="533"/>
      <c r="AA10" s="533"/>
      <c r="AB10" s="533"/>
      <c r="AC10" s="533"/>
      <c r="AD10" s="533"/>
      <c r="AE10" s="534"/>
      <c r="AF10" s="535"/>
      <c r="AG10" s="534"/>
      <c r="AH10" s="535"/>
      <c r="AI10" s="533"/>
      <c r="AJ10" s="533"/>
      <c r="AK10" s="585"/>
      <c r="AL10"/>
      <c r="BD10" t="s">
        <v>354</v>
      </c>
    </row>
    <row r="11" spans="4:61" ht="78.75" customHeight="1">
      <c r="D11" s="532"/>
      <c r="E11" s="533"/>
      <c r="F11" s="533"/>
      <c r="G11" s="532"/>
      <c r="H11" s="533"/>
      <c r="I11" s="533"/>
      <c r="J11" s="533"/>
      <c r="K11" s="533"/>
      <c r="L11" s="533"/>
      <c r="M11" s="533"/>
      <c r="N11" s="533"/>
      <c r="O11" s="24" t="s">
        <v>14</v>
      </c>
      <c r="P11" s="24" t="s">
        <v>15</v>
      </c>
      <c r="Q11" s="24" t="s">
        <v>16</v>
      </c>
      <c r="R11" s="533"/>
      <c r="S11" s="550"/>
      <c r="T11" s="553"/>
      <c r="U11" s="553"/>
      <c r="V11" s="550"/>
      <c r="W11" s="553"/>
      <c r="X11" s="578"/>
      <c r="Y11" s="50" t="s">
        <v>17</v>
      </c>
      <c r="Z11" s="50" t="s">
        <v>18</v>
      </c>
      <c r="AA11" s="102" t="s">
        <v>17</v>
      </c>
      <c r="AB11" s="50" t="s">
        <v>18</v>
      </c>
      <c r="AC11" s="102" t="s">
        <v>17</v>
      </c>
      <c r="AD11" s="50" t="s">
        <v>18</v>
      </c>
      <c r="AE11" s="102" t="s">
        <v>17</v>
      </c>
      <c r="AF11" s="50" t="s">
        <v>18</v>
      </c>
      <c r="AG11" s="102" t="s">
        <v>17</v>
      </c>
      <c r="AH11" s="50" t="s">
        <v>18</v>
      </c>
      <c r="AI11" s="533"/>
      <c r="AJ11" s="533"/>
      <c r="AK11" s="532"/>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sortState ref="G15:AI20">
    <sortCondition ref="AI15"/>
  </sortState>
  <mergeCells count="28">
    <mergeCell ref="U9:U11"/>
    <mergeCell ref="J9:J11"/>
    <mergeCell ref="K9:K11"/>
    <mergeCell ref="L9:L11"/>
    <mergeCell ref="M9:M11"/>
    <mergeCell ref="N9:N11"/>
    <mergeCell ref="D9:D11"/>
    <mergeCell ref="I9:I11"/>
    <mergeCell ref="E9:E11"/>
    <mergeCell ref="F9:F11"/>
    <mergeCell ref="H9:H11"/>
    <mergeCell ref="G9:G11"/>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s>
  <dataValidations count="10">
    <dataValidation type="whole" operator="lessThanOrEqual" allowBlank="1" showInputMessage="1" showErrorMessage="1" sqref="AI13:AJ13">
      <formula1>M13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U13 I13:L13 O13:P13">
      <formula1>0</formula1>
    </dataValidation>
    <dataValidation type="list" allowBlank="1" showInputMessage="1" showErrorMessage="1" sqref="E13">
      <formula1>$AZ$1:$AZ$6</formula1>
    </dataValidation>
    <dataValidation type="list" allowBlank="1" showInputMessage="1" showErrorMessage="1" sqref="F13">
      <formula1>$BD$9:$BD$10</formula1>
    </dataValidation>
    <dataValidation type="list" allowBlank="1" showInputMessage="1" showErrorMessage="1" sqref="AK13">
      <formula1>$BH$2:$BI$2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3.6640625" customWidth="1"/>
    <col min="37" max="38" width="5.6640625" hidden="1" customWidth="1"/>
    <col min="39" max="16384" width="1.88671875" hidden="1"/>
  </cols>
  <sheetData>
    <row r="1" spans="2:53" hidden="1">
      <c r="B1" s="211" t="s">
        <v>772</v>
      </c>
      <c r="E1">
        <v>1</v>
      </c>
      <c r="I1">
        <v>0</v>
      </c>
    </row>
    <row r="2" spans="2: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78" t="s">
        <v>785</v>
      </c>
      <c r="W9" s="533" t="s">
        <v>786</v>
      </c>
      <c r="X9" s="533"/>
      <c r="Y9" s="533" t="s">
        <v>787</v>
      </c>
      <c r="Z9" s="533"/>
      <c r="AA9" s="533" t="s">
        <v>811</v>
      </c>
      <c r="AB9" s="533"/>
      <c r="AC9" s="561" t="s">
        <v>788</v>
      </c>
      <c r="AD9" s="562"/>
      <c r="AE9" s="561" t="s">
        <v>814</v>
      </c>
      <c r="AF9" s="562"/>
      <c r="AG9" s="533" t="s">
        <v>789</v>
      </c>
      <c r="AH9" s="533" t="s">
        <v>404</v>
      </c>
      <c r="AI9" s="584" t="s">
        <v>421</v>
      </c>
    </row>
    <row r="10" spans="2:53"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33"/>
      <c r="AB10" s="533"/>
      <c r="AC10" s="534"/>
      <c r="AD10" s="535"/>
      <c r="AE10" s="534"/>
      <c r="AF10" s="535"/>
      <c r="AG10" s="533"/>
      <c r="AH10" s="533"/>
      <c r="AI10" s="585"/>
    </row>
    <row r="11" spans="2:53"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102" t="s">
        <v>17</v>
      </c>
      <c r="Z11" s="50" t="s">
        <v>18</v>
      </c>
      <c r="AA11" s="102" t="s">
        <v>17</v>
      </c>
      <c r="AB11" s="50" t="s">
        <v>18</v>
      </c>
      <c r="AC11" s="102" t="s">
        <v>17</v>
      </c>
      <c r="AD11" s="50" t="s">
        <v>18</v>
      </c>
      <c r="AE11" s="102" t="s">
        <v>17</v>
      </c>
      <c r="AF11" s="50" t="s">
        <v>18</v>
      </c>
      <c r="AG11" s="533"/>
      <c r="AH11" s="533"/>
      <c r="AI11" s="532"/>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9" spans="5: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78" t="s">
        <v>785</v>
      </c>
      <c r="W9" s="533" t="s">
        <v>786</v>
      </c>
      <c r="X9" s="533"/>
      <c r="Y9" s="533" t="s">
        <v>787</v>
      </c>
      <c r="Z9" s="533"/>
      <c r="AA9" s="533" t="s">
        <v>811</v>
      </c>
      <c r="AB9" s="533"/>
      <c r="AC9" s="561" t="s">
        <v>788</v>
      </c>
      <c r="AD9" s="562"/>
      <c r="AE9" s="561" t="s">
        <v>814</v>
      </c>
      <c r="AF9" s="562"/>
      <c r="AG9" s="533" t="s">
        <v>789</v>
      </c>
      <c r="AH9" s="533" t="s">
        <v>404</v>
      </c>
      <c r="AI9" s="584" t="s">
        <v>421</v>
      </c>
    </row>
    <row r="10" spans="5:53"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33"/>
      <c r="AB10" s="533"/>
      <c r="AC10" s="534"/>
      <c r="AD10" s="535"/>
      <c r="AE10" s="534"/>
      <c r="AF10" s="535"/>
      <c r="AG10" s="533"/>
      <c r="AH10" s="533"/>
      <c r="AI10" s="585"/>
    </row>
    <row r="11" spans="5:53"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102" t="s">
        <v>17</v>
      </c>
      <c r="Z11" s="50" t="s">
        <v>18</v>
      </c>
      <c r="AA11" s="102" t="s">
        <v>17</v>
      </c>
      <c r="AB11" s="50" t="s">
        <v>18</v>
      </c>
      <c r="AC11" s="102" t="s">
        <v>17</v>
      </c>
      <c r="AD11" s="50" t="s">
        <v>18</v>
      </c>
      <c r="AE11" s="102" t="s">
        <v>17</v>
      </c>
      <c r="AF11" s="50" t="s">
        <v>18</v>
      </c>
      <c r="AG11" s="533"/>
      <c r="AH11" s="533"/>
      <c r="AI11" s="532"/>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78" t="s">
        <v>785</v>
      </c>
      <c r="W9" s="533" t="s">
        <v>786</v>
      </c>
      <c r="X9" s="533"/>
      <c r="Y9" s="533" t="s">
        <v>787</v>
      </c>
      <c r="Z9" s="533"/>
      <c r="AA9" s="533" t="s">
        <v>811</v>
      </c>
      <c r="AB9" s="533"/>
      <c r="AC9" s="561" t="s">
        <v>788</v>
      </c>
      <c r="AD9" s="562"/>
      <c r="AE9" s="561" t="s">
        <v>814</v>
      </c>
      <c r="AF9" s="562"/>
      <c r="AG9" s="550" t="s">
        <v>789</v>
      </c>
      <c r="AH9" s="533" t="s">
        <v>404</v>
      </c>
      <c r="AI9" s="584" t="s">
        <v>421</v>
      </c>
      <c r="AZ9" t="s">
        <v>316</v>
      </c>
    </row>
    <row r="10" spans="5:53"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33"/>
      <c r="AB10" s="533"/>
      <c r="AC10" s="534"/>
      <c r="AD10" s="535"/>
      <c r="AE10" s="534"/>
      <c r="AF10" s="535"/>
      <c r="AG10" s="550"/>
      <c r="AH10" s="533"/>
      <c r="AI10" s="585"/>
      <c r="AZ10" t="s">
        <v>317</v>
      </c>
    </row>
    <row r="11" spans="5:53"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102" t="s">
        <v>17</v>
      </c>
      <c r="Z11" s="50" t="s">
        <v>18</v>
      </c>
      <c r="AA11" s="102" t="s">
        <v>17</v>
      </c>
      <c r="AB11" s="50" t="s">
        <v>18</v>
      </c>
      <c r="AC11" s="102" t="s">
        <v>17</v>
      </c>
      <c r="AD11" s="50" t="s">
        <v>18</v>
      </c>
      <c r="AE11" s="102" t="s">
        <v>17</v>
      </c>
      <c r="AF11" s="50" t="s">
        <v>18</v>
      </c>
      <c r="AG11" s="550"/>
      <c r="AH11" s="533"/>
      <c r="AI11" s="532"/>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A9:AB10"/>
    <mergeCell ref="AC9:AD10"/>
    <mergeCell ref="R9:R11"/>
    <mergeCell ref="L9:L11"/>
    <mergeCell ref="M9:P9"/>
    <mergeCell ref="Q9:Q11"/>
    <mergeCell ref="U9:U11"/>
    <mergeCell ref="Y9:Z10"/>
    <mergeCell ref="S9:S11"/>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G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customWidth="1"/>
    <col min="25"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807</v>
      </c>
      <c r="V9" s="578" t="s">
        <v>785</v>
      </c>
      <c r="W9" s="533" t="s">
        <v>786</v>
      </c>
      <c r="X9" s="533"/>
      <c r="Y9" s="533" t="s">
        <v>787</v>
      </c>
      <c r="Z9" s="533"/>
      <c r="AA9" s="533" t="s">
        <v>811</v>
      </c>
      <c r="AB9" s="533"/>
      <c r="AC9" s="561" t="s">
        <v>788</v>
      </c>
      <c r="AD9" s="562"/>
      <c r="AE9" s="561" t="s">
        <v>814</v>
      </c>
      <c r="AF9" s="562"/>
      <c r="AG9" s="550" t="s">
        <v>789</v>
      </c>
      <c r="AH9" s="533" t="s">
        <v>404</v>
      </c>
      <c r="AI9" s="584" t="s">
        <v>421</v>
      </c>
      <c r="AZ9" t="s">
        <v>316</v>
      </c>
    </row>
    <row r="10" spans="5:53"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33"/>
      <c r="AB10" s="533"/>
      <c r="AC10" s="534"/>
      <c r="AD10" s="535"/>
      <c r="AE10" s="534"/>
      <c r="AF10" s="535"/>
      <c r="AG10" s="550"/>
      <c r="AH10" s="533"/>
      <c r="AI10" s="585"/>
      <c r="AZ10" t="s">
        <v>317</v>
      </c>
    </row>
    <row r="11" spans="5:53"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102" t="s">
        <v>17</v>
      </c>
      <c r="Z11" s="50" t="s">
        <v>18</v>
      </c>
      <c r="AA11" s="102" t="s">
        <v>17</v>
      </c>
      <c r="AB11" s="50" t="s">
        <v>18</v>
      </c>
      <c r="AC11" s="102" t="s">
        <v>17</v>
      </c>
      <c r="AD11" s="50" t="s">
        <v>18</v>
      </c>
      <c r="AE11" s="102" t="s">
        <v>17</v>
      </c>
      <c r="AF11" s="50" t="s">
        <v>18</v>
      </c>
      <c r="AG11" s="550"/>
      <c r="AH11" s="533"/>
      <c r="AI11" s="532"/>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E9:E11"/>
    <mergeCell ref="F9:F11"/>
    <mergeCell ref="G9:G11"/>
    <mergeCell ref="H9:H11"/>
    <mergeCell ref="I9:I11"/>
    <mergeCell ref="V9:V11"/>
    <mergeCell ref="T9:T11"/>
    <mergeCell ref="M10:O10"/>
    <mergeCell ref="P10:P11"/>
    <mergeCell ref="R9:R11"/>
    <mergeCell ref="U9:U11"/>
    <mergeCell ref="S9:S11"/>
    <mergeCell ref="J9:J11"/>
    <mergeCell ref="K9:K11"/>
    <mergeCell ref="L9:L11"/>
    <mergeCell ref="M9:P9"/>
    <mergeCell ref="Q9:Q11"/>
    <mergeCell ref="AI9:AI11"/>
    <mergeCell ref="W9:X10"/>
    <mergeCell ref="AH9:AH11"/>
    <mergeCell ref="AE9:AF10"/>
    <mergeCell ref="AG9:AG11"/>
    <mergeCell ref="Y9:Z10"/>
    <mergeCell ref="AA9:AB10"/>
    <mergeCell ref="AC9:AD10"/>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customWidth="1"/>
    <col min="27"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84" t="s">
        <v>111</v>
      </c>
      <c r="E9" s="533" t="s">
        <v>31</v>
      </c>
      <c r="F9" s="533"/>
      <c r="G9" s="584" t="s">
        <v>114</v>
      </c>
      <c r="H9" s="533" t="s">
        <v>1</v>
      </c>
      <c r="I9" s="533" t="s">
        <v>346</v>
      </c>
      <c r="J9" s="533" t="s">
        <v>3</v>
      </c>
      <c r="K9" s="533" t="s">
        <v>4</v>
      </c>
      <c r="L9" s="533" t="s">
        <v>5</v>
      </c>
      <c r="M9" s="533" t="s">
        <v>6</v>
      </c>
      <c r="N9" s="533" t="s">
        <v>7</v>
      </c>
      <c r="O9" s="533" t="s">
        <v>8</v>
      </c>
      <c r="P9" s="533"/>
      <c r="Q9" s="533"/>
      <c r="R9" s="533"/>
      <c r="S9" s="550" t="s">
        <v>790</v>
      </c>
      <c r="T9" s="551" t="s">
        <v>813</v>
      </c>
      <c r="U9" s="551" t="s">
        <v>902</v>
      </c>
      <c r="V9" s="550" t="s">
        <v>809</v>
      </c>
      <c r="W9" s="551" t="s">
        <v>807</v>
      </c>
      <c r="X9" s="578" t="s">
        <v>785</v>
      </c>
      <c r="Y9" s="533" t="s">
        <v>786</v>
      </c>
      <c r="Z9" s="533"/>
      <c r="AA9" s="533" t="s">
        <v>787</v>
      </c>
      <c r="AB9" s="533"/>
      <c r="AC9" s="533" t="s">
        <v>811</v>
      </c>
      <c r="AD9" s="533"/>
      <c r="AE9" s="561" t="s">
        <v>788</v>
      </c>
      <c r="AF9" s="562"/>
      <c r="AG9" s="561" t="s">
        <v>814</v>
      </c>
      <c r="AH9" s="562"/>
      <c r="AI9" s="550" t="s">
        <v>789</v>
      </c>
      <c r="AJ9" s="533" t="s">
        <v>404</v>
      </c>
      <c r="AK9" s="584" t="s">
        <v>421</v>
      </c>
      <c r="AL9"/>
      <c r="BD9" t="s">
        <v>31</v>
      </c>
    </row>
    <row r="10" spans="4:61" ht="31.5" customHeight="1">
      <c r="D10" s="585"/>
      <c r="E10" s="533"/>
      <c r="F10" s="533"/>
      <c r="G10" s="585"/>
      <c r="H10" s="533"/>
      <c r="I10" s="533"/>
      <c r="J10" s="533"/>
      <c r="K10" s="533"/>
      <c r="L10" s="533"/>
      <c r="M10" s="533"/>
      <c r="N10" s="533"/>
      <c r="O10" s="533" t="s">
        <v>12</v>
      </c>
      <c r="P10" s="533"/>
      <c r="Q10" s="533"/>
      <c r="R10" s="533" t="s">
        <v>13</v>
      </c>
      <c r="S10" s="550"/>
      <c r="T10" s="552"/>
      <c r="U10" s="552"/>
      <c r="V10" s="550"/>
      <c r="W10" s="552"/>
      <c r="X10" s="578"/>
      <c r="Y10" s="533"/>
      <c r="Z10" s="533"/>
      <c r="AA10" s="533"/>
      <c r="AB10" s="533"/>
      <c r="AC10" s="533"/>
      <c r="AD10" s="533"/>
      <c r="AE10" s="534"/>
      <c r="AF10" s="535"/>
      <c r="AG10" s="534"/>
      <c r="AH10" s="535"/>
      <c r="AI10" s="550"/>
      <c r="AJ10" s="533"/>
      <c r="AK10" s="585"/>
      <c r="AL10"/>
      <c r="BD10" t="s">
        <v>354</v>
      </c>
    </row>
    <row r="11" spans="4:61" ht="78.75" customHeight="1">
      <c r="D11" s="532"/>
      <c r="E11" s="533"/>
      <c r="F11" s="533"/>
      <c r="G11" s="532"/>
      <c r="H11" s="533"/>
      <c r="I11" s="533"/>
      <c r="J11" s="533"/>
      <c r="K11" s="533"/>
      <c r="L11" s="533"/>
      <c r="M11" s="533"/>
      <c r="N11" s="533"/>
      <c r="O11" s="24" t="s">
        <v>14</v>
      </c>
      <c r="P11" s="24" t="s">
        <v>791</v>
      </c>
      <c r="Q11" s="24" t="s">
        <v>16</v>
      </c>
      <c r="R11" s="533"/>
      <c r="S11" s="550"/>
      <c r="T11" s="553"/>
      <c r="U11" s="553"/>
      <c r="V11" s="550"/>
      <c r="W11" s="553"/>
      <c r="X11" s="578"/>
      <c r="Y11" s="50" t="s">
        <v>17</v>
      </c>
      <c r="Z11" s="50" t="s">
        <v>18</v>
      </c>
      <c r="AA11" s="102" t="s">
        <v>17</v>
      </c>
      <c r="AB11" s="50" t="s">
        <v>18</v>
      </c>
      <c r="AC11" s="102" t="s">
        <v>17</v>
      </c>
      <c r="AD11" s="50" t="s">
        <v>18</v>
      </c>
      <c r="AE11" s="102" t="s">
        <v>17</v>
      </c>
      <c r="AF11" s="50" t="s">
        <v>18</v>
      </c>
      <c r="AG11" s="102" t="s">
        <v>17</v>
      </c>
      <c r="AH11" s="50" t="s">
        <v>18</v>
      </c>
      <c r="AI11" s="550"/>
      <c r="AJ11" s="533"/>
      <c r="AK11" s="532"/>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1"/>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mergeCells count="28">
    <mergeCell ref="U9:U11"/>
    <mergeCell ref="D9:D11"/>
    <mergeCell ref="E9:E11"/>
    <mergeCell ref="F9:F11"/>
    <mergeCell ref="H9:H11"/>
    <mergeCell ref="I9:I11"/>
    <mergeCell ref="G9:G11"/>
    <mergeCell ref="J9:J11"/>
    <mergeCell ref="K9:K11"/>
    <mergeCell ref="L9:L11"/>
    <mergeCell ref="M9:M11"/>
    <mergeCell ref="N9:N11"/>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topLeftCell="A10" zoomScale="85" zoomScaleNormal="85" workbookViewId="0">
      <selection activeCell="A15" sqref="A15"/>
    </sheetView>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80" t="s">
        <v>417</v>
      </c>
      <c r="B1" s="380" t="s">
        <v>202</v>
      </c>
      <c r="C1" s="380" t="s">
        <v>418</v>
      </c>
      <c r="D1" s="380" t="s">
        <v>203</v>
      </c>
      <c r="E1" s="380" t="s">
        <v>499</v>
      </c>
    </row>
    <row r="2" spans="1:5" ht="18">
      <c r="A2" s="381" t="s">
        <v>419</v>
      </c>
      <c r="B2" s="381"/>
      <c r="C2" s="381"/>
      <c r="D2" s="381"/>
      <c r="E2" s="381"/>
    </row>
    <row r="3" spans="1:5" ht="43.2">
      <c r="A3" s="243" t="s">
        <v>206</v>
      </c>
      <c r="B3" s="243" t="s">
        <v>103</v>
      </c>
      <c r="C3" s="243" t="s">
        <v>207</v>
      </c>
      <c r="D3" s="243" t="s">
        <v>205</v>
      </c>
      <c r="E3" s="243" t="s">
        <v>778</v>
      </c>
    </row>
    <row r="4" spans="1:5" ht="28.8">
      <c r="A4" s="243" t="s">
        <v>433</v>
      </c>
      <c r="B4" s="243" t="s">
        <v>412</v>
      </c>
      <c r="C4" s="243" t="s">
        <v>204</v>
      </c>
      <c r="D4" s="243" t="s">
        <v>205</v>
      </c>
      <c r="E4" s="243" t="s">
        <v>779</v>
      </c>
    </row>
    <row r="5" spans="1:5" ht="28.8">
      <c r="A5" s="243" t="s">
        <v>434</v>
      </c>
      <c r="B5" s="243" t="s">
        <v>413</v>
      </c>
      <c r="C5" s="243" t="s">
        <v>204</v>
      </c>
      <c r="D5" s="243" t="s">
        <v>205</v>
      </c>
      <c r="E5" s="243" t="s">
        <v>779</v>
      </c>
    </row>
    <row r="6" spans="1:5">
      <c r="A6" s="243" t="s">
        <v>414</v>
      </c>
      <c r="B6" s="243" t="s">
        <v>414</v>
      </c>
      <c r="C6" s="243" t="s">
        <v>488</v>
      </c>
      <c r="D6" s="243" t="s">
        <v>205</v>
      </c>
      <c r="E6" s="243" t="s">
        <v>780</v>
      </c>
    </row>
    <row r="7" spans="1:5">
      <c r="A7" s="243" t="s">
        <v>208</v>
      </c>
      <c r="B7" s="243" t="s">
        <v>102</v>
      </c>
      <c r="C7" s="243" t="s">
        <v>204</v>
      </c>
      <c r="D7" s="243" t="s">
        <v>205</v>
      </c>
      <c r="E7" s="243" t="s">
        <v>839</v>
      </c>
    </row>
    <row r="8" spans="1:5" ht="43.2">
      <c r="A8" s="243" t="s">
        <v>494</v>
      </c>
      <c r="B8" s="243" t="s">
        <v>405</v>
      </c>
      <c r="C8" s="243" t="s">
        <v>218</v>
      </c>
      <c r="D8" s="243" t="s">
        <v>214</v>
      </c>
      <c r="E8" s="243" t="s">
        <v>840</v>
      </c>
    </row>
    <row r="9" spans="1:5" ht="28.8">
      <c r="A9" s="243" t="s">
        <v>209</v>
      </c>
      <c r="B9" s="243" t="s">
        <v>88</v>
      </c>
      <c r="C9" s="243" t="s">
        <v>339</v>
      </c>
      <c r="D9" s="243" t="s">
        <v>205</v>
      </c>
      <c r="E9" s="243" t="s">
        <v>841</v>
      </c>
    </row>
    <row r="10" spans="1:5" ht="28.8">
      <c r="A10" s="243" t="s">
        <v>210</v>
      </c>
      <c r="B10" s="243" t="s">
        <v>211</v>
      </c>
      <c r="C10" s="243" t="s">
        <v>337</v>
      </c>
      <c r="D10" s="243" t="s">
        <v>205</v>
      </c>
      <c r="E10" s="243" t="s">
        <v>841</v>
      </c>
    </row>
    <row r="11" spans="1:5" ht="43.2">
      <c r="A11" s="243" t="s">
        <v>212</v>
      </c>
      <c r="B11" s="243" t="s">
        <v>406</v>
      </c>
      <c r="C11" s="243" t="s">
        <v>213</v>
      </c>
      <c r="D11" s="243" t="s">
        <v>214</v>
      </c>
      <c r="E11" s="243" t="s">
        <v>843</v>
      </c>
    </row>
    <row r="12" spans="1:5" ht="57.6">
      <c r="A12" s="243" t="s">
        <v>495</v>
      </c>
      <c r="B12" s="243" t="s">
        <v>495</v>
      </c>
      <c r="C12" s="243" t="s">
        <v>213</v>
      </c>
      <c r="D12" s="243" t="s">
        <v>214</v>
      </c>
      <c r="E12" s="243" t="s">
        <v>842</v>
      </c>
    </row>
    <row r="13" spans="1:5" ht="28.8">
      <c r="A13" s="243" t="s">
        <v>496</v>
      </c>
      <c r="B13" s="243" t="s">
        <v>496</v>
      </c>
      <c r="C13" s="243" t="s">
        <v>213</v>
      </c>
      <c r="D13" s="243" t="s">
        <v>214</v>
      </c>
      <c r="E13" s="243" t="s">
        <v>844</v>
      </c>
    </row>
    <row r="14" spans="1:5" ht="72">
      <c r="A14" s="243" t="s">
        <v>420</v>
      </c>
      <c r="B14" s="243" t="s">
        <v>89</v>
      </c>
      <c r="C14" s="243" t="s">
        <v>213</v>
      </c>
      <c r="D14" s="243" t="s">
        <v>214</v>
      </c>
      <c r="E14" s="243" t="s">
        <v>912</v>
      </c>
    </row>
    <row r="15" spans="1:5" ht="28.8">
      <c r="A15" s="243" t="s">
        <v>215</v>
      </c>
      <c r="B15" s="243" t="s">
        <v>216</v>
      </c>
      <c r="C15" s="243" t="s">
        <v>338</v>
      </c>
      <c r="D15" s="243" t="s">
        <v>205</v>
      </c>
      <c r="E15" s="243"/>
    </row>
    <row r="16" spans="1:5" ht="18">
      <c r="A16" s="381" t="s">
        <v>399</v>
      </c>
      <c r="B16" s="381"/>
      <c r="C16" s="381"/>
      <c r="D16" s="381"/>
      <c r="E16" s="381"/>
    </row>
    <row r="17" spans="1:5">
      <c r="A17" s="243" t="s">
        <v>219</v>
      </c>
      <c r="B17" s="243" t="s">
        <v>448</v>
      </c>
      <c r="C17" s="243" t="s">
        <v>218</v>
      </c>
      <c r="D17" s="243" t="s">
        <v>214</v>
      </c>
      <c r="E17" s="243"/>
    </row>
    <row r="18" spans="1:5" ht="28.8">
      <c r="A18" s="243" t="s">
        <v>436</v>
      </c>
      <c r="B18" s="243" t="s">
        <v>449</v>
      </c>
      <c r="C18" s="243" t="s">
        <v>218</v>
      </c>
      <c r="D18" s="243" t="s">
        <v>214</v>
      </c>
      <c r="E18" s="243"/>
    </row>
    <row r="19" spans="1:5" ht="28.8">
      <c r="A19" s="243" t="s">
        <v>862</v>
      </c>
      <c r="B19" s="243" t="s">
        <v>450</v>
      </c>
      <c r="C19" s="243" t="s">
        <v>218</v>
      </c>
      <c r="D19" s="243" t="s">
        <v>214</v>
      </c>
      <c r="E19" s="243"/>
    </row>
    <row r="20" spans="1:5" ht="28.8">
      <c r="A20" s="243" t="s">
        <v>437</v>
      </c>
      <c r="B20" s="243" t="s">
        <v>451</v>
      </c>
      <c r="C20" s="243" t="s">
        <v>218</v>
      </c>
      <c r="D20" s="243" t="s">
        <v>214</v>
      </c>
      <c r="E20" s="243"/>
    </row>
    <row r="21" spans="1:5">
      <c r="A21" s="243" t="s">
        <v>220</v>
      </c>
      <c r="B21" s="243" t="s">
        <v>452</v>
      </c>
      <c r="C21" s="243" t="s">
        <v>218</v>
      </c>
      <c r="D21" s="243" t="s">
        <v>214</v>
      </c>
      <c r="E21" s="243"/>
    </row>
    <row r="22" spans="1:5" ht="28.8">
      <c r="A22" s="243" t="s">
        <v>440</v>
      </c>
      <c r="B22" s="243" t="s">
        <v>453</v>
      </c>
      <c r="C22" s="243" t="s">
        <v>218</v>
      </c>
      <c r="D22" s="243" t="s">
        <v>214</v>
      </c>
      <c r="E22" s="243"/>
    </row>
    <row r="23" spans="1:5" ht="28.8">
      <c r="A23" s="243" t="s">
        <v>863</v>
      </c>
      <c r="B23" s="243" t="s">
        <v>454</v>
      </c>
      <c r="C23" s="243" t="s">
        <v>218</v>
      </c>
      <c r="D23" s="243" t="s">
        <v>214</v>
      </c>
      <c r="E23" s="243"/>
    </row>
    <row r="24" spans="1:5" ht="28.8">
      <c r="A24" s="243" t="s">
        <v>441</v>
      </c>
      <c r="B24" s="243" t="s">
        <v>455</v>
      </c>
      <c r="C24" s="243" t="s">
        <v>218</v>
      </c>
      <c r="D24" s="243" t="s">
        <v>214</v>
      </c>
      <c r="E24" s="243"/>
    </row>
    <row r="25" spans="1:5">
      <c r="A25" s="243" t="s">
        <v>221</v>
      </c>
      <c r="B25" s="243" t="s">
        <v>456</v>
      </c>
      <c r="C25" s="243" t="s">
        <v>218</v>
      </c>
      <c r="D25" s="243" t="s">
        <v>214</v>
      </c>
      <c r="E25" s="243"/>
    </row>
    <row r="26" spans="1:5" ht="28.8">
      <c r="A26" s="243" t="s">
        <v>442</v>
      </c>
      <c r="B26" s="243" t="s">
        <v>457</v>
      </c>
      <c r="C26" s="243" t="s">
        <v>218</v>
      </c>
      <c r="D26" s="243" t="s">
        <v>214</v>
      </c>
      <c r="E26" s="243"/>
    </row>
    <row r="27" spans="1:5">
      <c r="A27" s="243" t="s">
        <v>864</v>
      </c>
      <c r="B27" s="243" t="s">
        <v>458</v>
      </c>
      <c r="C27" s="243" t="s">
        <v>218</v>
      </c>
      <c r="D27" s="243" t="s">
        <v>214</v>
      </c>
      <c r="E27" s="243"/>
    </row>
    <row r="28" spans="1:5">
      <c r="A28" s="243" t="s">
        <v>443</v>
      </c>
      <c r="B28" s="243" t="s">
        <v>459</v>
      </c>
      <c r="C28" s="243" t="s">
        <v>218</v>
      </c>
      <c r="D28" s="243" t="s">
        <v>214</v>
      </c>
      <c r="E28" s="243"/>
    </row>
    <row r="29" spans="1:5">
      <c r="A29" s="243" t="s">
        <v>903</v>
      </c>
      <c r="B29" s="243" t="s">
        <v>845</v>
      </c>
      <c r="C29" s="243" t="s">
        <v>218</v>
      </c>
      <c r="D29" s="243" t="s">
        <v>214</v>
      </c>
      <c r="E29" s="243"/>
    </row>
    <row r="30" spans="1:5" ht="28.8">
      <c r="A30" s="243" t="s">
        <v>904</v>
      </c>
      <c r="B30" s="243" t="s">
        <v>846</v>
      </c>
      <c r="C30" s="243" t="s">
        <v>218</v>
      </c>
      <c r="D30" s="243" t="s">
        <v>214</v>
      </c>
      <c r="E30" s="243"/>
    </row>
    <row r="31" spans="1:5" ht="28.8">
      <c r="A31" s="243" t="s">
        <v>905</v>
      </c>
      <c r="B31" s="243" t="s">
        <v>847</v>
      </c>
      <c r="C31" s="243" t="s">
        <v>218</v>
      </c>
      <c r="D31" s="243" t="s">
        <v>214</v>
      </c>
      <c r="E31" s="243"/>
    </row>
    <row r="32" spans="1:5" ht="28.8">
      <c r="A32" s="243" t="s">
        <v>906</v>
      </c>
      <c r="B32" s="243" t="s">
        <v>848</v>
      </c>
      <c r="C32" s="243" t="s">
        <v>218</v>
      </c>
      <c r="D32" s="243" t="s">
        <v>214</v>
      </c>
      <c r="E32" s="243"/>
    </row>
    <row r="33" spans="1:5" ht="28.8">
      <c r="A33" s="243" t="s">
        <v>222</v>
      </c>
      <c r="B33" s="243" t="s">
        <v>460</v>
      </c>
      <c r="C33" s="243" t="s">
        <v>218</v>
      </c>
      <c r="D33" s="243" t="s">
        <v>214</v>
      </c>
      <c r="E33" s="243"/>
    </row>
    <row r="34" spans="1:5" ht="28.8">
      <c r="A34" s="243" t="s">
        <v>444</v>
      </c>
      <c r="B34" s="243" t="s">
        <v>461</v>
      </c>
      <c r="C34" s="243" t="s">
        <v>218</v>
      </c>
      <c r="D34" s="243" t="s">
        <v>214</v>
      </c>
      <c r="E34" s="243"/>
    </row>
    <row r="35" spans="1:5" ht="28.8">
      <c r="A35" s="243" t="s">
        <v>865</v>
      </c>
      <c r="B35" s="243" t="s">
        <v>462</v>
      </c>
      <c r="C35" s="243" t="s">
        <v>218</v>
      </c>
      <c r="D35" s="243" t="s">
        <v>214</v>
      </c>
      <c r="E35" s="243"/>
    </row>
    <row r="36" spans="1:5" ht="28.8">
      <c r="A36" s="243" t="s">
        <v>445</v>
      </c>
      <c r="B36" s="243" t="s">
        <v>463</v>
      </c>
      <c r="C36" s="243" t="s">
        <v>218</v>
      </c>
      <c r="D36" s="243" t="s">
        <v>214</v>
      </c>
      <c r="E36" s="243"/>
    </row>
    <row r="37" spans="1:5">
      <c r="A37" s="243" t="s">
        <v>223</v>
      </c>
      <c r="B37" s="243" t="s">
        <v>464</v>
      </c>
      <c r="C37" s="243" t="s">
        <v>218</v>
      </c>
      <c r="D37" s="243" t="s">
        <v>214</v>
      </c>
      <c r="E37" s="243"/>
    </row>
    <row r="38" spans="1:5" ht="28.8">
      <c r="A38" s="243" t="s">
        <v>446</v>
      </c>
      <c r="B38" s="243" t="s">
        <v>465</v>
      </c>
      <c r="C38" s="243" t="s">
        <v>218</v>
      </c>
      <c r="D38" s="243" t="s">
        <v>214</v>
      </c>
      <c r="E38" s="243"/>
    </row>
    <row r="39" spans="1:5">
      <c r="A39" s="243" t="s">
        <v>866</v>
      </c>
      <c r="B39" s="243" t="s">
        <v>466</v>
      </c>
      <c r="C39" s="243" t="s">
        <v>218</v>
      </c>
      <c r="D39" s="243" t="s">
        <v>214</v>
      </c>
      <c r="E39" s="243"/>
    </row>
    <row r="40" spans="1:5" ht="28.8">
      <c r="A40" s="243" t="s">
        <v>447</v>
      </c>
      <c r="B40" s="243" t="s">
        <v>467</v>
      </c>
      <c r="C40" s="243" t="s">
        <v>218</v>
      </c>
      <c r="D40" s="243" t="s">
        <v>214</v>
      </c>
      <c r="E40" s="243"/>
    </row>
    <row r="41" spans="1:5">
      <c r="A41" s="243" t="s">
        <v>850</v>
      </c>
      <c r="B41" s="243" t="s">
        <v>855</v>
      </c>
      <c r="C41" s="243" t="s">
        <v>218</v>
      </c>
      <c r="D41" s="243" t="s">
        <v>214</v>
      </c>
      <c r="E41" s="243"/>
    </row>
    <row r="42" spans="1:5" ht="28.8">
      <c r="A42" s="243" t="s">
        <v>851</v>
      </c>
      <c r="B42" s="243" t="s">
        <v>849</v>
      </c>
      <c r="C42" s="243" t="s">
        <v>218</v>
      </c>
      <c r="D42" s="243" t="s">
        <v>214</v>
      </c>
      <c r="E42" s="243"/>
    </row>
    <row r="43" spans="1:5" ht="28.8">
      <c r="A43" s="243" t="s">
        <v>852</v>
      </c>
      <c r="B43" s="243" t="s">
        <v>854</v>
      </c>
      <c r="C43" s="243" t="s">
        <v>218</v>
      </c>
      <c r="D43" s="243" t="s">
        <v>214</v>
      </c>
      <c r="E43" s="243"/>
    </row>
    <row r="44" spans="1:5" ht="28.8">
      <c r="A44" s="243" t="s">
        <v>853</v>
      </c>
      <c r="B44" s="243" t="s">
        <v>856</v>
      </c>
      <c r="C44" s="243" t="s">
        <v>218</v>
      </c>
      <c r="D44" s="243" t="s">
        <v>214</v>
      </c>
      <c r="E44" s="243"/>
    </row>
    <row r="45" spans="1:5" ht="28.8">
      <c r="A45" s="243" t="s">
        <v>908</v>
      </c>
      <c r="B45" s="243" t="s">
        <v>857</v>
      </c>
      <c r="C45" s="243" t="s">
        <v>218</v>
      </c>
      <c r="D45" s="243" t="s">
        <v>214</v>
      </c>
      <c r="E45" s="243"/>
    </row>
    <row r="46" spans="1:5" ht="28.8">
      <c r="A46" s="243" t="s">
        <v>909</v>
      </c>
      <c r="B46" s="243" t="s">
        <v>858</v>
      </c>
      <c r="C46" s="243" t="s">
        <v>218</v>
      </c>
      <c r="D46" s="243" t="s">
        <v>214</v>
      </c>
      <c r="E46" s="243"/>
    </row>
    <row r="47" spans="1:5">
      <c r="A47" s="243" t="s">
        <v>217</v>
      </c>
      <c r="B47" s="243" t="s">
        <v>468</v>
      </c>
      <c r="C47" s="243" t="s">
        <v>218</v>
      </c>
      <c r="D47" s="243" t="s">
        <v>214</v>
      </c>
      <c r="E47" s="243"/>
    </row>
    <row r="48" spans="1:5" ht="28.8">
      <c r="A48" s="243" t="s">
        <v>438</v>
      </c>
      <c r="B48" s="243" t="s">
        <v>469</v>
      </c>
      <c r="C48" s="243" t="s">
        <v>218</v>
      </c>
      <c r="D48" s="243" t="s">
        <v>214</v>
      </c>
      <c r="E48" s="243"/>
    </row>
    <row r="49" spans="1:5" ht="28.8">
      <c r="A49" s="243" t="s">
        <v>867</v>
      </c>
      <c r="B49" s="243" t="s">
        <v>470</v>
      </c>
      <c r="C49" s="243" t="s">
        <v>218</v>
      </c>
      <c r="D49" s="243" t="s">
        <v>214</v>
      </c>
      <c r="E49" s="243"/>
    </row>
    <row r="50" spans="1:5" ht="28.8">
      <c r="A50" s="243" t="s">
        <v>439</v>
      </c>
      <c r="B50" s="243" t="s">
        <v>471</v>
      </c>
      <c r="C50" s="243" t="s">
        <v>218</v>
      </c>
      <c r="D50" s="243" t="s">
        <v>214</v>
      </c>
      <c r="E50" s="243"/>
    </row>
    <row r="51" spans="1:5" ht="28.8">
      <c r="A51" s="243"/>
      <c r="B51" s="243" t="s">
        <v>105</v>
      </c>
      <c r="C51" s="243"/>
      <c r="D51" s="243"/>
      <c r="E51" s="243"/>
    </row>
    <row r="52" spans="1:5" ht="28.8">
      <c r="A52" s="243"/>
      <c r="B52" s="243" t="s">
        <v>106</v>
      </c>
      <c r="C52" s="243"/>
      <c r="D52" s="243"/>
      <c r="E52" s="243"/>
    </row>
    <row r="53" spans="1:5">
      <c r="A53" s="243"/>
      <c r="B53" s="243" t="s">
        <v>107</v>
      </c>
      <c r="C53" s="243"/>
      <c r="D53" s="243"/>
      <c r="E53" s="243"/>
    </row>
    <row r="54" spans="1:5" ht="28.8">
      <c r="A54" s="243"/>
      <c r="B54" s="243" t="s">
        <v>108</v>
      </c>
      <c r="C54" s="243"/>
      <c r="D54" s="243"/>
      <c r="E54" s="243"/>
    </row>
    <row r="55" spans="1:5">
      <c r="A55" s="243"/>
      <c r="B55" s="243" t="s">
        <v>109</v>
      </c>
      <c r="C55" s="243"/>
      <c r="D55" s="243"/>
      <c r="E55" s="243"/>
    </row>
    <row r="56" spans="1:5" ht="28.8">
      <c r="A56" s="243"/>
      <c r="B56" s="243" t="s">
        <v>110</v>
      </c>
      <c r="C56" s="243"/>
      <c r="D56" s="243"/>
      <c r="E56" s="243"/>
    </row>
    <row r="57" spans="1:5" ht="28.8">
      <c r="A57" s="243"/>
      <c r="B57" s="243" t="s">
        <v>356</v>
      </c>
      <c r="C57" s="243"/>
      <c r="D57" s="243"/>
      <c r="E57" s="243"/>
    </row>
    <row r="58" spans="1:5" ht="28.8">
      <c r="A58" s="243" t="s">
        <v>555</v>
      </c>
      <c r="B58" s="243" t="s">
        <v>529</v>
      </c>
      <c r="C58" s="243"/>
      <c r="D58" s="243"/>
      <c r="E58" s="243"/>
    </row>
    <row r="59" spans="1:5" ht="18">
      <c r="A59" s="381" t="s">
        <v>401</v>
      </c>
      <c r="B59" s="381"/>
      <c r="C59" s="381"/>
      <c r="D59" s="381"/>
      <c r="E59" s="381"/>
    </row>
    <row r="60" spans="1:5" ht="28.8">
      <c r="A60" s="382"/>
      <c r="B60" s="243" t="s">
        <v>85</v>
      </c>
      <c r="C60" s="243"/>
      <c r="D60" s="243"/>
      <c r="E60" s="243"/>
    </row>
    <row r="61" spans="1:5" ht="28.8">
      <c r="A61" s="382"/>
      <c r="B61" s="243" t="s">
        <v>604</v>
      </c>
      <c r="C61" s="243"/>
      <c r="D61" s="243"/>
      <c r="E61" s="243"/>
    </row>
    <row r="62" spans="1:5" ht="28.8">
      <c r="A62" s="382"/>
      <c r="B62" s="243" t="s">
        <v>64</v>
      </c>
      <c r="C62" s="243"/>
      <c r="D62" s="243"/>
      <c r="E62" s="243"/>
    </row>
    <row r="63" spans="1:5">
      <c r="A63" s="382" t="s">
        <v>246</v>
      </c>
      <c r="B63" s="243" t="s">
        <v>156</v>
      </c>
      <c r="C63" s="243" t="s">
        <v>224</v>
      </c>
      <c r="D63" s="243" t="s">
        <v>205</v>
      </c>
      <c r="E63" s="243"/>
    </row>
    <row r="64" spans="1:5">
      <c r="A64" s="382" t="s">
        <v>247</v>
      </c>
      <c r="B64" s="243" t="s">
        <v>157</v>
      </c>
      <c r="C64" s="243" t="s">
        <v>224</v>
      </c>
      <c r="D64" s="243" t="s">
        <v>205</v>
      </c>
      <c r="E64" s="243"/>
    </row>
    <row r="65" spans="1:5">
      <c r="A65" s="382" t="s">
        <v>248</v>
      </c>
      <c r="B65" s="243" t="s">
        <v>158</v>
      </c>
      <c r="C65" s="243" t="s">
        <v>224</v>
      </c>
      <c r="D65" s="243" t="s">
        <v>205</v>
      </c>
      <c r="E65" s="243"/>
    </row>
    <row r="66" spans="1:5">
      <c r="A66" s="382" t="s">
        <v>249</v>
      </c>
      <c r="B66" s="243" t="s">
        <v>159</v>
      </c>
      <c r="C66" s="243" t="s">
        <v>224</v>
      </c>
      <c r="D66" s="243" t="s">
        <v>205</v>
      </c>
      <c r="E66" s="243"/>
    </row>
    <row r="67" spans="1:5">
      <c r="A67" s="383" t="s">
        <v>245</v>
      </c>
      <c r="B67" s="384" t="s">
        <v>160</v>
      </c>
      <c r="C67" s="384" t="s">
        <v>224</v>
      </c>
      <c r="D67" s="384" t="s">
        <v>205</v>
      </c>
      <c r="E67" s="243"/>
    </row>
    <row r="68" spans="1:5" ht="28.8">
      <c r="A68" s="382" t="s">
        <v>251</v>
      </c>
      <c r="B68" s="243" t="s">
        <v>161</v>
      </c>
      <c r="C68" s="243" t="s">
        <v>224</v>
      </c>
      <c r="D68" s="243" t="s">
        <v>205</v>
      </c>
      <c r="E68" s="243"/>
    </row>
    <row r="69" spans="1:5">
      <c r="A69" s="382" t="s">
        <v>502</v>
      </c>
      <c r="B69" s="243" t="s">
        <v>162</v>
      </c>
      <c r="C69" s="243" t="s">
        <v>224</v>
      </c>
      <c r="D69" s="243" t="s">
        <v>205</v>
      </c>
      <c r="E69" s="243"/>
    </row>
    <row r="70" spans="1:5">
      <c r="A70" s="382" t="s">
        <v>503</v>
      </c>
      <c r="B70" s="243" t="s">
        <v>164</v>
      </c>
      <c r="C70" s="243" t="s">
        <v>224</v>
      </c>
      <c r="D70" s="243" t="s">
        <v>205</v>
      </c>
      <c r="E70" s="243"/>
    </row>
    <row r="71" spans="1:5">
      <c r="A71" s="382" t="s">
        <v>504</v>
      </c>
      <c r="B71" s="243" t="s">
        <v>163</v>
      </c>
      <c r="C71" s="243" t="s">
        <v>224</v>
      </c>
      <c r="D71" s="243" t="s">
        <v>205</v>
      </c>
      <c r="E71" s="243"/>
    </row>
    <row r="72" spans="1:5">
      <c r="A72" s="382" t="s">
        <v>252</v>
      </c>
      <c r="B72" s="243" t="s">
        <v>165</v>
      </c>
      <c r="C72" s="243" t="s">
        <v>224</v>
      </c>
      <c r="D72" s="243" t="s">
        <v>205</v>
      </c>
      <c r="E72" s="243"/>
    </row>
    <row r="73" spans="1:5">
      <c r="A73" s="383" t="s">
        <v>250</v>
      </c>
      <c r="B73" s="384" t="s">
        <v>166</v>
      </c>
      <c r="C73" s="384" t="s">
        <v>224</v>
      </c>
      <c r="D73" s="384" t="s">
        <v>205</v>
      </c>
      <c r="E73" s="243"/>
    </row>
    <row r="74" spans="1:5" ht="28.8">
      <c r="A74" s="383" t="s">
        <v>497</v>
      </c>
      <c r="B74" s="384" t="s">
        <v>167</v>
      </c>
      <c r="C74" s="384" t="s">
        <v>224</v>
      </c>
      <c r="D74" s="384" t="s">
        <v>205</v>
      </c>
      <c r="E74" s="243"/>
    </row>
    <row r="75" spans="1:5">
      <c r="A75" s="385" t="s">
        <v>861</v>
      </c>
      <c r="B75" s="243" t="s">
        <v>253</v>
      </c>
      <c r="C75" s="243" t="s">
        <v>224</v>
      </c>
      <c r="D75" s="243" t="s">
        <v>205</v>
      </c>
      <c r="E75" s="243"/>
    </row>
    <row r="76" spans="1:5">
      <c r="A76" s="385" t="s">
        <v>254</v>
      </c>
      <c r="B76" s="243" t="s">
        <v>168</v>
      </c>
      <c r="C76" s="243" t="s">
        <v>224</v>
      </c>
      <c r="D76" s="243" t="s">
        <v>205</v>
      </c>
      <c r="E76" s="243"/>
    </row>
    <row r="77" spans="1:5">
      <c r="A77" s="385" t="s">
        <v>255</v>
      </c>
      <c r="B77" s="243" t="s">
        <v>169</v>
      </c>
      <c r="C77" s="243" t="s">
        <v>224</v>
      </c>
      <c r="D77" s="243" t="s">
        <v>205</v>
      </c>
      <c r="E77" s="243"/>
    </row>
    <row r="78" spans="1:5">
      <c r="A78" s="385" t="s">
        <v>757</v>
      </c>
      <c r="B78" s="243" t="s">
        <v>643</v>
      </c>
      <c r="C78" s="243" t="s">
        <v>224</v>
      </c>
      <c r="D78" s="243" t="s">
        <v>205</v>
      </c>
      <c r="E78" s="243"/>
    </row>
    <row r="79" spans="1:5">
      <c r="A79" s="385" t="s">
        <v>257</v>
      </c>
      <c r="B79" s="243" t="s">
        <v>171</v>
      </c>
      <c r="C79" s="243" t="s">
        <v>224</v>
      </c>
      <c r="D79" s="243" t="s">
        <v>205</v>
      </c>
      <c r="E79" s="243"/>
    </row>
    <row r="80" spans="1:5">
      <c r="A80" s="385" t="s">
        <v>258</v>
      </c>
      <c r="B80" s="243" t="s">
        <v>172</v>
      </c>
      <c r="C80" s="243" t="s">
        <v>224</v>
      </c>
      <c r="D80" s="243" t="s">
        <v>205</v>
      </c>
      <c r="E80" s="243"/>
    </row>
    <row r="81" spans="1:5">
      <c r="A81" s="385" t="s">
        <v>721</v>
      </c>
      <c r="B81" s="243" t="s">
        <v>644</v>
      </c>
      <c r="C81" s="243" t="s">
        <v>224</v>
      </c>
      <c r="D81" s="243" t="s">
        <v>205</v>
      </c>
      <c r="E81" s="243"/>
    </row>
    <row r="82" spans="1:5">
      <c r="A82" s="385" t="s">
        <v>722</v>
      </c>
      <c r="B82" s="243" t="s">
        <v>645</v>
      </c>
      <c r="C82" s="243" t="s">
        <v>224</v>
      </c>
      <c r="D82" s="243" t="s">
        <v>205</v>
      </c>
      <c r="E82" s="243"/>
    </row>
    <row r="83" spans="1:5">
      <c r="A83" s="386" t="s">
        <v>868</v>
      </c>
      <c r="B83" s="243" t="s">
        <v>173</v>
      </c>
      <c r="C83" s="243" t="s">
        <v>224</v>
      </c>
      <c r="D83" s="243" t="s">
        <v>205</v>
      </c>
      <c r="E83" s="243"/>
    </row>
    <row r="84" spans="1:5">
      <c r="A84" s="385" t="s">
        <v>723</v>
      </c>
      <c r="B84" s="243" t="s">
        <v>646</v>
      </c>
      <c r="C84" s="243" t="s">
        <v>224</v>
      </c>
      <c r="D84" s="243" t="s">
        <v>205</v>
      </c>
      <c r="E84" s="243"/>
    </row>
    <row r="85" spans="1:5">
      <c r="A85" s="385" t="s">
        <v>724</v>
      </c>
      <c r="B85" s="243" t="s">
        <v>647</v>
      </c>
      <c r="C85" s="243" t="s">
        <v>224</v>
      </c>
      <c r="D85" s="243" t="s">
        <v>205</v>
      </c>
      <c r="E85" s="243"/>
    </row>
    <row r="86" spans="1:5">
      <c r="A86" s="387" t="s">
        <v>755</v>
      </c>
      <c r="B86" s="384" t="s">
        <v>725</v>
      </c>
      <c r="C86" s="243" t="s">
        <v>224</v>
      </c>
      <c r="D86" s="243" t="s">
        <v>205</v>
      </c>
      <c r="E86" s="243"/>
    </row>
    <row r="87" spans="1:5">
      <c r="A87" s="385" t="s">
        <v>726</v>
      </c>
      <c r="B87" s="243" t="s">
        <v>648</v>
      </c>
      <c r="C87" s="243" t="s">
        <v>224</v>
      </c>
      <c r="D87" s="243" t="s">
        <v>205</v>
      </c>
      <c r="E87" s="243"/>
    </row>
    <row r="88" spans="1:5">
      <c r="A88" s="385" t="s">
        <v>256</v>
      </c>
      <c r="B88" s="243" t="s">
        <v>170</v>
      </c>
      <c r="C88" s="243" t="s">
        <v>224</v>
      </c>
      <c r="D88" s="243" t="s">
        <v>205</v>
      </c>
      <c r="E88" s="243"/>
    </row>
    <row r="89" spans="1:5">
      <c r="A89" s="385" t="s">
        <v>727</v>
      </c>
      <c r="B89" s="243" t="s">
        <v>649</v>
      </c>
      <c r="C89" s="243" t="s">
        <v>224</v>
      </c>
      <c r="D89" s="243" t="s">
        <v>205</v>
      </c>
      <c r="E89" s="243"/>
    </row>
    <row r="90" spans="1:5" ht="28.8">
      <c r="A90" s="385" t="s">
        <v>869</v>
      </c>
      <c r="B90" s="243" t="s">
        <v>650</v>
      </c>
      <c r="C90" s="243" t="s">
        <v>224</v>
      </c>
      <c r="D90" s="243" t="s">
        <v>205</v>
      </c>
      <c r="E90" s="243"/>
    </row>
    <row r="91" spans="1:5" ht="28.8">
      <c r="A91" s="385" t="s">
        <v>870</v>
      </c>
      <c r="B91" s="243" t="s">
        <v>651</v>
      </c>
      <c r="C91" s="243" t="s">
        <v>224</v>
      </c>
      <c r="D91" s="243" t="s">
        <v>205</v>
      </c>
      <c r="E91" s="243"/>
    </row>
    <row r="92" spans="1:5">
      <c r="A92" s="385" t="s">
        <v>260</v>
      </c>
      <c r="B92" s="243" t="s">
        <v>174</v>
      </c>
      <c r="C92" s="243" t="s">
        <v>224</v>
      </c>
      <c r="D92" s="243" t="s">
        <v>205</v>
      </c>
      <c r="E92" s="243"/>
    </row>
    <row r="93" spans="1:5">
      <c r="A93" s="385" t="s">
        <v>728</v>
      </c>
      <c r="B93" s="243" t="s">
        <v>652</v>
      </c>
      <c r="C93" s="243" t="s">
        <v>224</v>
      </c>
      <c r="D93" s="243" t="s">
        <v>205</v>
      </c>
      <c r="E93" s="243"/>
    </row>
    <row r="94" spans="1:5">
      <c r="A94" s="387" t="s">
        <v>756</v>
      </c>
      <c r="B94" s="384" t="s">
        <v>754</v>
      </c>
      <c r="C94" s="243" t="s">
        <v>224</v>
      </c>
      <c r="D94" s="243" t="s">
        <v>205</v>
      </c>
      <c r="E94" s="243"/>
    </row>
    <row r="95" spans="1:5">
      <c r="A95" s="385" t="s">
        <v>729</v>
      </c>
      <c r="B95" s="243" t="s">
        <v>653</v>
      </c>
      <c r="C95" s="243" t="s">
        <v>224</v>
      </c>
      <c r="D95" s="243" t="s">
        <v>205</v>
      </c>
      <c r="E95" s="243"/>
    </row>
    <row r="96" spans="1:5">
      <c r="A96" s="385" t="s">
        <v>730</v>
      </c>
      <c r="B96" s="243" t="s">
        <v>654</v>
      </c>
      <c r="C96" s="243" t="s">
        <v>224</v>
      </c>
      <c r="D96" s="243" t="s">
        <v>205</v>
      </c>
      <c r="E96" s="243"/>
    </row>
    <row r="97" spans="1:5" ht="28.8">
      <c r="A97" s="385" t="s">
        <v>872</v>
      </c>
      <c r="B97" s="243" t="s">
        <v>655</v>
      </c>
      <c r="C97" s="243" t="s">
        <v>224</v>
      </c>
      <c r="D97" s="243" t="s">
        <v>205</v>
      </c>
      <c r="E97" s="243"/>
    </row>
    <row r="98" spans="1:5">
      <c r="A98" s="387" t="s">
        <v>871</v>
      </c>
      <c r="B98" s="384" t="s">
        <v>350</v>
      </c>
      <c r="C98" s="243" t="s">
        <v>224</v>
      </c>
      <c r="D98" s="243" t="s">
        <v>205</v>
      </c>
      <c r="E98" s="243"/>
    </row>
    <row r="99" spans="1:5">
      <c r="A99" s="385" t="s">
        <v>731</v>
      </c>
      <c r="B99" s="243" t="s">
        <v>656</v>
      </c>
      <c r="C99" s="243" t="s">
        <v>224</v>
      </c>
      <c r="D99" s="243" t="s">
        <v>205</v>
      </c>
      <c r="E99" s="243"/>
    </row>
    <row r="100" spans="1:5">
      <c r="A100" s="385" t="s">
        <v>732</v>
      </c>
      <c r="B100" s="243" t="s">
        <v>657</v>
      </c>
      <c r="C100" s="243" t="s">
        <v>224</v>
      </c>
      <c r="D100" s="243" t="s">
        <v>205</v>
      </c>
      <c r="E100" s="243"/>
    </row>
    <row r="101" spans="1:5">
      <c r="A101" s="385" t="s">
        <v>733</v>
      </c>
      <c r="B101" s="243" t="s">
        <v>658</v>
      </c>
      <c r="C101" s="243" t="s">
        <v>224</v>
      </c>
      <c r="D101" s="243" t="s">
        <v>205</v>
      </c>
      <c r="E101" s="243"/>
    </row>
    <row r="102" spans="1:5" ht="28.8">
      <c r="A102" s="243" t="s">
        <v>734</v>
      </c>
      <c r="B102" s="243" t="s">
        <v>659</v>
      </c>
      <c r="C102" s="243" t="s">
        <v>224</v>
      </c>
      <c r="D102" s="243" t="s">
        <v>205</v>
      </c>
      <c r="E102" s="243"/>
    </row>
    <row r="103" spans="1:5" ht="43.2">
      <c r="A103" s="243" t="s">
        <v>873</v>
      </c>
      <c r="B103" s="243" t="s">
        <v>660</v>
      </c>
      <c r="C103" s="243" t="s">
        <v>224</v>
      </c>
      <c r="D103" s="243" t="s">
        <v>205</v>
      </c>
      <c r="E103" s="243"/>
    </row>
    <row r="104" spans="1:5">
      <c r="A104" s="243" t="s">
        <v>735</v>
      </c>
      <c r="B104" s="243" t="s">
        <v>661</v>
      </c>
      <c r="C104" s="243" t="s">
        <v>224</v>
      </c>
      <c r="D104" s="243" t="s">
        <v>205</v>
      </c>
      <c r="E104" s="243"/>
    </row>
    <row r="105" spans="1:5" ht="28.8">
      <c r="A105" s="243" t="s">
        <v>736</v>
      </c>
      <c r="B105" s="243" t="s">
        <v>662</v>
      </c>
      <c r="C105" s="243" t="s">
        <v>224</v>
      </c>
      <c r="D105" s="243" t="s">
        <v>205</v>
      </c>
      <c r="E105" s="243"/>
    </row>
    <row r="106" spans="1:5" ht="28.8">
      <c r="A106" s="243" t="s">
        <v>737</v>
      </c>
      <c r="B106" s="243" t="s">
        <v>663</v>
      </c>
      <c r="C106" s="243" t="s">
        <v>224</v>
      </c>
      <c r="D106" s="243" t="s">
        <v>205</v>
      </c>
      <c r="E106" s="243"/>
    </row>
    <row r="107" spans="1:5">
      <c r="A107" s="243" t="s">
        <v>738</v>
      </c>
      <c r="B107" s="243" t="s">
        <v>664</v>
      </c>
      <c r="C107" s="243" t="s">
        <v>224</v>
      </c>
      <c r="D107" s="243" t="s">
        <v>205</v>
      </c>
      <c r="E107" s="243"/>
    </row>
    <row r="108" spans="1:5">
      <c r="A108" s="243" t="s">
        <v>739</v>
      </c>
      <c r="B108" s="243" t="s">
        <v>665</v>
      </c>
      <c r="C108" s="243" t="s">
        <v>224</v>
      </c>
      <c r="D108" s="243" t="s">
        <v>205</v>
      </c>
      <c r="E108" s="243"/>
    </row>
    <row r="109" spans="1:5">
      <c r="A109" s="384" t="s">
        <v>740</v>
      </c>
      <c r="B109" s="243" t="s">
        <v>666</v>
      </c>
      <c r="C109" s="243" t="s">
        <v>224</v>
      </c>
      <c r="D109" s="243" t="s">
        <v>205</v>
      </c>
      <c r="E109" s="243"/>
    </row>
    <row r="110" spans="1:5">
      <c r="A110" s="243" t="s">
        <v>741</v>
      </c>
      <c r="B110" s="243" t="s">
        <v>667</v>
      </c>
      <c r="C110" s="243" t="s">
        <v>224</v>
      </c>
      <c r="D110" s="243" t="s">
        <v>205</v>
      </c>
      <c r="E110" s="243"/>
    </row>
    <row r="111" spans="1:5">
      <c r="A111" s="243" t="s">
        <v>261</v>
      </c>
      <c r="B111" s="243" t="s">
        <v>175</v>
      </c>
      <c r="C111" s="243" t="s">
        <v>224</v>
      </c>
      <c r="D111" s="243" t="s">
        <v>205</v>
      </c>
      <c r="E111" s="243"/>
    </row>
    <row r="112" spans="1:5">
      <c r="A112" s="388" t="s">
        <v>259</v>
      </c>
      <c r="B112" s="384" t="s">
        <v>176</v>
      </c>
      <c r="C112" s="384" t="s">
        <v>224</v>
      </c>
      <c r="D112" s="384" t="s">
        <v>205</v>
      </c>
      <c r="E112" s="243"/>
    </row>
    <row r="113" spans="1:5">
      <c r="A113" s="388" t="s">
        <v>225</v>
      </c>
      <c r="B113" s="384" t="s">
        <v>177</v>
      </c>
      <c r="C113" s="384" t="s">
        <v>224</v>
      </c>
      <c r="D113" s="384" t="s">
        <v>205</v>
      </c>
      <c r="E113" s="243"/>
    </row>
    <row r="114" spans="1:5">
      <c r="A114" s="389" t="s">
        <v>226</v>
      </c>
      <c r="B114" s="243" t="s">
        <v>178</v>
      </c>
      <c r="C114" s="243" t="s">
        <v>224</v>
      </c>
      <c r="D114" s="243" t="s">
        <v>205</v>
      </c>
      <c r="E114" s="243"/>
    </row>
    <row r="115" spans="1:5">
      <c r="A115" s="389" t="s">
        <v>227</v>
      </c>
      <c r="B115" s="243" t="s">
        <v>179</v>
      </c>
      <c r="C115" s="243" t="s">
        <v>224</v>
      </c>
      <c r="D115" s="243" t="s">
        <v>205</v>
      </c>
      <c r="E115" s="243"/>
    </row>
    <row r="116" spans="1:5" ht="28.8">
      <c r="A116" s="390" t="s">
        <v>262</v>
      </c>
      <c r="B116" s="384" t="s">
        <v>180</v>
      </c>
      <c r="C116" s="384" t="s">
        <v>224</v>
      </c>
      <c r="D116" s="384" t="s">
        <v>205</v>
      </c>
      <c r="E116" s="243"/>
    </row>
    <row r="117" spans="1:5">
      <c r="A117" s="383" t="s">
        <v>498</v>
      </c>
      <c r="B117" s="384" t="s">
        <v>181</v>
      </c>
      <c r="C117" s="384" t="s">
        <v>224</v>
      </c>
      <c r="D117" s="384" t="s">
        <v>205</v>
      </c>
      <c r="E117" s="243"/>
    </row>
    <row r="118" spans="1:5" ht="57.6">
      <c r="A118" s="243" t="s">
        <v>228</v>
      </c>
      <c r="B118" s="243" t="s">
        <v>118</v>
      </c>
      <c r="C118" s="243" t="s">
        <v>237</v>
      </c>
      <c r="D118" s="243" t="s">
        <v>214</v>
      </c>
      <c r="E118" s="243" t="s">
        <v>781</v>
      </c>
    </row>
    <row r="119" spans="1:5" ht="28.8">
      <c r="A119" s="243" t="s">
        <v>229</v>
      </c>
      <c r="B119" s="243" t="s">
        <v>139</v>
      </c>
      <c r="C119" s="243" t="s">
        <v>230</v>
      </c>
      <c r="D119" s="243" t="s">
        <v>214</v>
      </c>
      <c r="E119" s="391" t="s">
        <v>828</v>
      </c>
    </row>
    <row r="120" spans="1:5" ht="28.8">
      <c r="A120" s="243" t="s">
        <v>231</v>
      </c>
      <c r="B120" s="243" t="s">
        <v>140</v>
      </c>
      <c r="C120" s="243" t="s">
        <v>230</v>
      </c>
      <c r="D120" s="243" t="s">
        <v>214</v>
      </c>
      <c r="E120" s="391" t="s">
        <v>828</v>
      </c>
    </row>
    <row r="121" spans="1:5" ht="28.8">
      <c r="A121" s="243" t="s">
        <v>232</v>
      </c>
      <c r="B121" s="243" t="s">
        <v>141</v>
      </c>
      <c r="C121" s="243" t="s">
        <v>230</v>
      </c>
      <c r="D121" s="243" t="s">
        <v>214</v>
      </c>
      <c r="E121" s="391" t="s">
        <v>828</v>
      </c>
    </row>
    <row r="122" spans="1:5" ht="43.2">
      <c r="A122" s="243" t="s">
        <v>233</v>
      </c>
      <c r="B122" s="243" t="s">
        <v>142</v>
      </c>
      <c r="C122" s="243" t="s">
        <v>230</v>
      </c>
      <c r="D122" s="243" t="s">
        <v>214</v>
      </c>
      <c r="E122" s="391" t="s">
        <v>838</v>
      </c>
    </row>
    <row r="123" spans="1:5" ht="43.2">
      <c r="A123" s="243" t="s">
        <v>234</v>
      </c>
      <c r="B123" s="243" t="s">
        <v>143</v>
      </c>
      <c r="C123" s="243" t="s">
        <v>235</v>
      </c>
      <c r="D123" s="243" t="s">
        <v>214</v>
      </c>
      <c r="E123" s="243" t="s">
        <v>505</v>
      </c>
    </row>
    <row r="124" spans="1:5" ht="43.2">
      <c r="A124" s="243" t="s">
        <v>236</v>
      </c>
      <c r="B124" s="243" t="s">
        <v>144</v>
      </c>
      <c r="C124" s="243" t="s">
        <v>237</v>
      </c>
      <c r="D124" s="243" t="s">
        <v>214</v>
      </c>
      <c r="E124" s="391" t="s">
        <v>829</v>
      </c>
    </row>
    <row r="125" spans="1:5" ht="28.8">
      <c r="A125" s="243" t="s">
        <v>238</v>
      </c>
      <c r="B125" s="243" t="s">
        <v>145</v>
      </c>
      <c r="C125" s="243" t="s">
        <v>237</v>
      </c>
      <c r="D125" s="243" t="s">
        <v>214</v>
      </c>
      <c r="E125" s="391" t="s">
        <v>828</v>
      </c>
    </row>
    <row r="126" spans="1:5" ht="28.8">
      <c r="A126" s="384" t="s">
        <v>239</v>
      </c>
      <c r="B126" s="243" t="s">
        <v>146</v>
      </c>
      <c r="C126" s="243" t="s">
        <v>237</v>
      </c>
      <c r="D126" s="243" t="s">
        <v>214</v>
      </c>
      <c r="E126" s="391" t="s">
        <v>835</v>
      </c>
    </row>
    <row r="127" spans="1:5">
      <c r="A127" s="243" t="s">
        <v>240</v>
      </c>
      <c r="B127" s="243" t="s">
        <v>147</v>
      </c>
      <c r="C127" s="243" t="s">
        <v>235</v>
      </c>
      <c r="D127" s="243" t="s">
        <v>214</v>
      </c>
      <c r="E127" s="243" t="s">
        <v>147</v>
      </c>
    </row>
    <row r="128" spans="1:5" ht="28.8">
      <c r="A128" t="s">
        <v>241</v>
      </c>
      <c r="B128" s="243" t="s">
        <v>148</v>
      </c>
      <c r="C128" s="243" t="s">
        <v>230</v>
      </c>
      <c r="D128" s="243" t="s">
        <v>214</v>
      </c>
      <c r="E128" s="391" t="s">
        <v>828</v>
      </c>
    </row>
    <row r="129" spans="1:5" ht="28.8">
      <c r="A129" t="s">
        <v>859</v>
      </c>
      <c r="B129" s="243" t="s">
        <v>817</v>
      </c>
      <c r="C129" s="243" t="s">
        <v>230</v>
      </c>
      <c r="D129" s="243" t="s">
        <v>214</v>
      </c>
      <c r="E129" s="391" t="s">
        <v>828</v>
      </c>
    </row>
    <row r="130" spans="1:5" ht="28.8">
      <c r="A130" t="s">
        <v>907</v>
      </c>
      <c r="B130" s="243" t="s">
        <v>911</v>
      </c>
      <c r="C130" s="243" t="s">
        <v>230</v>
      </c>
      <c r="D130" s="243" t="s">
        <v>214</v>
      </c>
      <c r="E130" s="391" t="s">
        <v>828</v>
      </c>
    </row>
    <row r="131" spans="1:5" ht="86.4">
      <c r="A131" t="s">
        <v>860</v>
      </c>
      <c r="B131" s="243" t="s">
        <v>819</v>
      </c>
      <c r="C131" s="243" t="s">
        <v>230</v>
      </c>
      <c r="D131" s="243" t="s">
        <v>214</v>
      </c>
      <c r="E131" s="391" t="s">
        <v>834</v>
      </c>
    </row>
    <row r="132" spans="1:5" ht="57.6">
      <c r="A132" t="s">
        <v>874</v>
      </c>
      <c r="B132" s="243" t="s">
        <v>815</v>
      </c>
      <c r="C132" s="243" t="s">
        <v>230</v>
      </c>
      <c r="D132" s="243" t="s">
        <v>214</v>
      </c>
      <c r="E132" s="391" t="s">
        <v>836</v>
      </c>
    </row>
    <row r="133" spans="1:5" ht="43.2">
      <c r="A133" t="s">
        <v>875</v>
      </c>
      <c r="B133" s="243" t="s">
        <v>816</v>
      </c>
      <c r="C133" s="243" t="s">
        <v>235</v>
      </c>
      <c r="D133" s="243" t="s">
        <v>214</v>
      </c>
      <c r="E133" s="243" t="s">
        <v>816</v>
      </c>
    </row>
    <row r="134" spans="1:5" ht="43.2">
      <c r="A134" s="243" t="s">
        <v>242</v>
      </c>
      <c r="B134" s="243" t="s">
        <v>152</v>
      </c>
      <c r="C134" s="243" t="s">
        <v>230</v>
      </c>
      <c r="D134" s="243" t="s">
        <v>214</v>
      </c>
      <c r="E134" s="391" t="s">
        <v>898</v>
      </c>
    </row>
    <row r="135" spans="1:5" ht="28.8">
      <c r="A135" s="243" t="s">
        <v>243</v>
      </c>
      <c r="B135" s="243" t="s">
        <v>153</v>
      </c>
      <c r="C135" s="243" t="s">
        <v>235</v>
      </c>
      <c r="D135" s="243" t="s">
        <v>214</v>
      </c>
      <c r="E135" s="243" t="s">
        <v>153</v>
      </c>
    </row>
    <row r="136" spans="1:5" ht="43.2">
      <c r="A136" s="243" t="s">
        <v>876</v>
      </c>
      <c r="B136" s="243" t="s">
        <v>820</v>
      </c>
      <c r="C136" s="243" t="s">
        <v>230</v>
      </c>
      <c r="D136" s="243" t="s">
        <v>214</v>
      </c>
      <c r="E136" s="391" t="s">
        <v>898</v>
      </c>
    </row>
    <row r="137" spans="1:5" ht="28.8">
      <c r="A137" s="243" t="s">
        <v>877</v>
      </c>
      <c r="B137" s="243" t="s">
        <v>821</v>
      </c>
      <c r="C137" s="243" t="s">
        <v>235</v>
      </c>
      <c r="D137" s="243" t="s">
        <v>214</v>
      </c>
      <c r="E137" s="391" t="s">
        <v>821</v>
      </c>
    </row>
    <row r="138" spans="1:5" ht="43.2">
      <c r="A138" s="243" t="s">
        <v>878</v>
      </c>
      <c r="B138" s="243" t="s">
        <v>822</v>
      </c>
      <c r="C138" s="243" t="s">
        <v>230</v>
      </c>
      <c r="D138" s="243" t="s">
        <v>214</v>
      </c>
      <c r="E138" s="391" t="s">
        <v>898</v>
      </c>
    </row>
    <row r="139" spans="1:5" ht="28.8">
      <c r="A139" s="243" t="s">
        <v>879</v>
      </c>
      <c r="B139" s="243" t="s">
        <v>823</v>
      </c>
      <c r="C139" s="243" t="s">
        <v>235</v>
      </c>
      <c r="D139" s="243" t="s">
        <v>214</v>
      </c>
      <c r="E139" s="391" t="s">
        <v>823</v>
      </c>
    </row>
    <row r="140" spans="1:5" ht="43.2">
      <c r="A140" s="243" t="s">
        <v>880</v>
      </c>
      <c r="B140" s="243" t="s">
        <v>824</v>
      </c>
      <c r="C140" s="243" t="s">
        <v>230</v>
      </c>
      <c r="D140" s="243" t="s">
        <v>214</v>
      </c>
      <c r="E140" s="391" t="s">
        <v>898</v>
      </c>
    </row>
    <row r="141" spans="1:5" ht="28.8">
      <c r="A141" s="243" t="s">
        <v>881</v>
      </c>
      <c r="B141" s="243" t="s">
        <v>825</v>
      </c>
      <c r="C141" s="243" t="s">
        <v>235</v>
      </c>
      <c r="D141" s="243" t="s">
        <v>214</v>
      </c>
      <c r="E141" s="391" t="s">
        <v>825</v>
      </c>
    </row>
    <row r="142" spans="1:5" ht="72">
      <c r="A142" s="243" t="s">
        <v>882</v>
      </c>
      <c r="B142" s="243" t="s">
        <v>826</v>
      </c>
      <c r="C142" s="243" t="s">
        <v>230</v>
      </c>
      <c r="D142" s="243" t="s">
        <v>214</v>
      </c>
      <c r="E142" s="391" t="s">
        <v>910</v>
      </c>
    </row>
    <row r="143" spans="1:5" ht="28.8">
      <c r="A143" s="243" t="s">
        <v>883</v>
      </c>
      <c r="B143" s="243" t="s">
        <v>827</v>
      </c>
      <c r="C143" s="243" t="s">
        <v>235</v>
      </c>
      <c r="D143" s="243" t="s">
        <v>214</v>
      </c>
      <c r="E143" s="391" t="s">
        <v>827</v>
      </c>
    </row>
    <row r="144" spans="1:5" ht="43.2">
      <c r="A144" s="243" t="s">
        <v>244</v>
      </c>
      <c r="B144" s="243" t="s">
        <v>154</v>
      </c>
      <c r="C144" s="243" t="s">
        <v>230</v>
      </c>
      <c r="D144" s="243" t="s">
        <v>214</v>
      </c>
      <c r="E144" s="391" t="s">
        <v>830</v>
      </c>
    </row>
    <row r="145" spans="1:5" ht="57.6">
      <c r="A145" s="243" t="s">
        <v>884</v>
      </c>
      <c r="B145" s="243" t="s">
        <v>640</v>
      </c>
      <c r="C145" s="243" t="s">
        <v>230</v>
      </c>
      <c r="D145" s="243" t="s">
        <v>214</v>
      </c>
      <c r="E145" s="391" t="s">
        <v>831</v>
      </c>
    </row>
    <row r="146" spans="1:5" ht="57.6">
      <c r="A146" s="243" t="s">
        <v>885</v>
      </c>
      <c r="B146" s="243" t="s">
        <v>642</v>
      </c>
      <c r="C146" s="243" t="s">
        <v>230</v>
      </c>
      <c r="D146" s="243" t="s">
        <v>214</v>
      </c>
      <c r="E146" s="391" t="s">
        <v>832</v>
      </c>
    </row>
    <row r="147" spans="1:5" ht="57.6">
      <c r="A147" s="243" t="s">
        <v>886</v>
      </c>
      <c r="B147" s="243" t="s">
        <v>641</v>
      </c>
      <c r="C147" s="243" t="s">
        <v>230</v>
      </c>
      <c r="D147" s="243" t="s">
        <v>214</v>
      </c>
      <c r="E147" s="391" t="s">
        <v>833</v>
      </c>
    </row>
    <row r="148" spans="1:5">
      <c r="A148" s="243" t="s">
        <v>355</v>
      </c>
      <c r="B148" s="243" t="s">
        <v>155</v>
      </c>
      <c r="C148" s="243" t="s">
        <v>370</v>
      </c>
      <c r="D148" s="243" t="s">
        <v>214</v>
      </c>
      <c r="E148" s="243"/>
    </row>
    <row r="149" spans="1:5" ht="28.8">
      <c r="A149" s="243" t="s">
        <v>887</v>
      </c>
      <c r="B149" s="243" t="s">
        <v>808</v>
      </c>
      <c r="C149" s="243" t="s">
        <v>370</v>
      </c>
      <c r="D149" s="243" t="s">
        <v>214</v>
      </c>
      <c r="E149" s="243" t="s">
        <v>500</v>
      </c>
    </row>
    <row r="150" spans="1:5" ht="28.8">
      <c r="A150" s="243" t="s">
        <v>475</v>
      </c>
      <c r="B150" s="243" t="s">
        <v>477</v>
      </c>
      <c r="C150" s="243" t="s">
        <v>370</v>
      </c>
      <c r="D150" s="243" t="s">
        <v>214</v>
      </c>
      <c r="E150" s="243" t="s">
        <v>501</v>
      </c>
    </row>
    <row r="151" spans="1:5" ht="28.8">
      <c r="A151" s="243" t="s">
        <v>476</v>
      </c>
      <c r="B151" s="243" t="s">
        <v>478</v>
      </c>
      <c r="C151" s="243" t="s">
        <v>370</v>
      </c>
      <c r="D151" s="243" t="s">
        <v>214</v>
      </c>
      <c r="E151" s="243"/>
    </row>
    <row r="152" spans="1:5" ht="18">
      <c r="A152" s="381" t="s">
        <v>415</v>
      </c>
      <c r="B152" s="381"/>
      <c r="C152" s="381"/>
      <c r="D152" s="381"/>
      <c r="E152" s="381"/>
    </row>
    <row r="153" spans="1:5">
      <c r="A153" s="243" t="s">
        <v>264</v>
      </c>
      <c r="B153" s="243" t="s">
        <v>200</v>
      </c>
      <c r="C153" s="243" t="s">
        <v>204</v>
      </c>
      <c r="D153" s="243" t="s">
        <v>205</v>
      </c>
      <c r="E153" s="243"/>
    </row>
    <row r="154" spans="1:5" ht="43.2">
      <c r="A154" s="243" t="s">
        <v>341</v>
      </c>
      <c r="B154" s="243" t="s">
        <v>340</v>
      </c>
      <c r="C154" s="243" t="s">
        <v>342</v>
      </c>
      <c r="D154" s="243" t="s">
        <v>205</v>
      </c>
      <c r="E154" s="243" t="s">
        <v>506</v>
      </c>
    </row>
    <row r="155" spans="1:5" ht="28.8">
      <c r="A155" s="243" t="s">
        <v>229</v>
      </c>
      <c r="B155" s="243" t="s">
        <v>139</v>
      </c>
      <c r="C155" s="243" t="s">
        <v>230</v>
      </c>
      <c r="D155" s="243" t="s">
        <v>214</v>
      </c>
      <c r="E155" s="391" t="s">
        <v>828</v>
      </c>
    </row>
    <row r="156" spans="1:5" ht="28.8">
      <c r="A156" s="243" t="s">
        <v>231</v>
      </c>
      <c r="B156" s="243" t="s">
        <v>140</v>
      </c>
      <c r="C156" s="243" t="s">
        <v>230</v>
      </c>
      <c r="D156" s="243" t="s">
        <v>214</v>
      </c>
      <c r="E156" s="391" t="s">
        <v>828</v>
      </c>
    </row>
    <row r="157" spans="1:5" ht="28.8">
      <c r="A157" s="243" t="s">
        <v>232</v>
      </c>
      <c r="B157" s="243" t="s">
        <v>141</v>
      </c>
      <c r="C157" s="243" t="s">
        <v>230</v>
      </c>
      <c r="D157" s="243" t="s">
        <v>214</v>
      </c>
      <c r="E157" s="391" t="s">
        <v>828</v>
      </c>
    </row>
    <row r="158" spans="1:5" ht="43.2">
      <c r="A158" s="243" t="s">
        <v>233</v>
      </c>
      <c r="B158" s="243" t="s">
        <v>142</v>
      </c>
      <c r="C158" s="243" t="s">
        <v>230</v>
      </c>
      <c r="D158" s="243" t="s">
        <v>214</v>
      </c>
      <c r="E158" s="391" t="s">
        <v>838</v>
      </c>
    </row>
    <row r="159" spans="1:5" ht="43.2">
      <c r="A159" s="243" t="s">
        <v>234</v>
      </c>
      <c r="B159" s="243" t="s">
        <v>143</v>
      </c>
      <c r="C159" s="243" t="s">
        <v>235</v>
      </c>
      <c r="D159" s="243" t="s">
        <v>214</v>
      </c>
      <c r="E159" s="243" t="s">
        <v>505</v>
      </c>
    </row>
    <row r="160" spans="1:5" ht="43.2">
      <c r="A160" s="243" t="s">
        <v>236</v>
      </c>
      <c r="B160" s="243" t="s">
        <v>144</v>
      </c>
      <c r="C160" s="243" t="s">
        <v>237</v>
      </c>
      <c r="D160" s="243" t="s">
        <v>214</v>
      </c>
      <c r="E160" s="391" t="s">
        <v>829</v>
      </c>
    </row>
    <row r="161" spans="1:5" ht="28.8">
      <c r="A161" s="243" t="s">
        <v>238</v>
      </c>
      <c r="B161" s="243" t="s">
        <v>145</v>
      </c>
      <c r="C161" s="243" t="s">
        <v>237</v>
      </c>
      <c r="D161" s="243" t="s">
        <v>214</v>
      </c>
      <c r="E161" s="391" t="s">
        <v>828</v>
      </c>
    </row>
    <row r="162" spans="1:5" ht="28.8">
      <c r="A162" s="384" t="s">
        <v>239</v>
      </c>
      <c r="B162" s="243" t="s">
        <v>146</v>
      </c>
      <c r="C162" s="243" t="s">
        <v>237</v>
      </c>
      <c r="D162" s="243" t="s">
        <v>214</v>
      </c>
      <c r="E162" s="391" t="s">
        <v>835</v>
      </c>
    </row>
    <row r="163" spans="1:5">
      <c r="A163" s="243" t="s">
        <v>240</v>
      </c>
      <c r="B163" s="243" t="s">
        <v>147</v>
      </c>
      <c r="C163" s="243" t="s">
        <v>235</v>
      </c>
      <c r="D163" s="243" t="s">
        <v>214</v>
      </c>
      <c r="E163" s="243" t="s">
        <v>147</v>
      </c>
    </row>
    <row r="164" spans="1:5" ht="28.8">
      <c r="A164" s="243" t="s">
        <v>241</v>
      </c>
      <c r="B164" s="243" t="s">
        <v>148</v>
      </c>
      <c r="C164" s="243" t="s">
        <v>230</v>
      </c>
      <c r="D164" s="243" t="s">
        <v>214</v>
      </c>
      <c r="E164" s="391" t="s">
        <v>828</v>
      </c>
    </row>
    <row r="165" spans="1:5" ht="28.8">
      <c r="A165" s="243" t="s">
        <v>859</v>
      </c>
      <c r="B165" s="243" t="s">
        <v>817</v>
      </c>
      <c r="C165" s="243" t="s">
        <v>230</v>
      </c>
      <c r="D165" s="243" t="s">
        <v>214</v>
      </c>
      <c r="E165" s="391" t="s">
        <v>828</v>
      </c>
    </row>
    <row r="166" spans="1:5" ht="28.8">
      <c r="A166" s="243" t="s">
        <v>907</v>
      </c>
      <c r="B166" s="243" t="s">
        <v>911</v>
      </c>
      <c r="C166" s="243" t="s">
        <v>230</v>
      </c>
      <c r="D166" s="243" t="s">
        <v>214</v>
      </c>
      <c r="E166" s="391" t="s">
        <v>828</v>
      </c>
    </row>
    <row r="167" spans="1:5" ht="86.4">
      <c r="A167" s="243" t="s">
        <v>860</v>
      </c>
      <c r="B167" s="243" t="s">
        <v>819</v>
      </c>
      <c r="C167" s="243" t="s">
        <v>230</v>
      </c>
      <c r="D167" s="243" t="s">
        <v>214</v>
      </c>
      <c r="E167" s="391" t="s">
        <v>834</v>
      </c>
    </row>
    <row r="168" spans="1:5" ht="57.6">
      <c r="A168" s="243" t="s">
        <v>874</v>
      </c>
      <c r="B168" s="243" t="s">
        <v>815</v>
      </c>
      <c r="C168" s="243" t="s">
        <v>230</v>
      </c>
      <c r="D168" s="243" t="s">
        <v>214</v>
      </c>
      <c r="E168" s="391" t="s">
        <v>836</v>
      </c>
    </row>
    <row r="169" spans="1:5" ht="43.2">
      <c r="A169" s="243" t="s">
        <v>875</v>
      </c>
      <c r="B169" s="243" t="s">
        <v>816</v>
      </c>
      <c r="C169" s="243" t="s">
        <v>235</v>
      </c>
      <c r="D169" s="243" t="s">
        <v>214</v>
      </c>
      <c r="E169" s="391" t="s">
        <v>816</v>
      </c>
    </row>
    <row r="170" spans="1:5" ht="43.2">
      <c r="A170" s="243" t="s">
        <v>242</v>
      </c>
      <c r="B170" s="243" t="s">
        <v>152</v>
      </c>
      <c r="C170" s="243" t="s">
        <v>230</v>
      </c>
      <c r="D170" s="243" t="s">
        <v>214</v>
      </c>
      <c r="E170" s="391" t="s">
        <v>898</v>
      </c>
    </row>
    <row r="171" spans="1:5" ht="28.8">
      <c r="A171" s="243" t="s">
        <v>243</v>
      </c>
      <c r="B171" s="243" t="s">
        <v>153</v>
      </c>
      <c r="C171" s="243" t="s">
        <v>235</v>
      </c>
      <c r="D171" s="243" t="s">
        <v>214</v>
      </c>
      <c r="E171" s="243" t="s">
        <v>153</v>
      </c>
    </row>
    <row r="172" spans="1:5" ht="43.2">
      <c r="A172" s="243" t="s">
        <v>876</v>
      </c>
      <c r="B172" s="384" t="s">
        <v>820</v>
      </c>
      <c r="C172" s="243" t="s">
        <v>230</v>
      </c>
      <c r="D172" s="243" t="s">
        <v>214</v>
      </c>
      <c r="E172" s="391" t="s">
        <v>898</v>
      </c>
    </row>
    <row r="173" spans="1:5" ht="28.8">
      <c r="A173" s="243" t="s">
        <v>877</v>
      </c>
      <c r="B173" s="384" t="s">
        <v>821</v>
      </c>
      <c r="C173" s="243" t="s">
        <v>235</v>
      </c>
      <c r="D173" s="243" t="s">
        <v>214</v>
      </c>
      <c r="E173" s="393" t="s">
        <v>821</v>
      </c>
    </row>
    <row r="174" spans="1:5" ht="43.2">
      <c r="A174" s="243" t="s">
        <v>878</v>
      </c>
      <c r="B174" s="384" t="s">
        <v>822</v>
      </c>
      <c r="C174" s="243" t="s">
        <v>230</v>
      </c>
      <c r="D174" s="243" t="s">
        <v>214</v>
      </c>
      <c r="E174" s="391" t="s">
        <v>898</v>
      </c>
    </row>
    <row r="175" spans="1:5" ht="28.8">
      <c r="A175" s="243" t="s">
        <v>879</v>
      </c>
      <c r="B175" s="384" t="s">
        <v>823</v>
      </c>
      <c r="C175" s="243" t="s">
        <v>235</v>
      </c>
      <c r="D175" s="243" t="s">
        <v>214</v>
      </c>
      <c r="E175" s="393" t="s">
        <v>823</v>
      </c>
    </row>
    <row r="176" spans="1:5" ht="43.2">
      <c r="A176" s="243" t="s">
        <v>880</v>
      </c>
      <c r="B176" s="384" t="s">
        <v>824</v>
      </c>
      <c r="C176" s="243" t="s">
        <v>230</v>
      </c>
      <c r="D176" s="243" t="s">
        <v>214</v>
      </c>
      <c r="E176" s="391" t="s">
        <v>898</v>
      </c>
    </row>
    <row r="177" spans="1:5" ht="28.8">
      <c r="A177" s="243" t="s">
        <v>881</v>
      </c>
      <c r="B177" s="384" t="s">
        <v>825</v>
      </c>
      <c r="C177" s="243" t="s">
        <v>235</v>
      </c>
      <c r="D177" s="243" t="s">
        <v>214</v>
      </c>
      <c r="E177" s="393" t="s">
        <v>825</v>
      </c>
    </row>
    <row r="178" spans="1:5" ht="72">
      <c r="A178" s="243" t="s">
        <v>882</v>
      </c>
      <c r="B178" s="384" t="s">
        <v>826</v>
      </c>
      <c r="C178" s="243" t="s">
        <v>230</v>
      </c>
      <c r="D178" s="243" t="s">
        <v>214</v>
      </c>
      <c r="E178" s="393" t="s">
        <v>910</v>
      </c>
    </row>
    <row r="179" spans="1:5" ht="28.8">
      <c r="A179" s="243" t="s">
        <v>883</v>
      </c>
      <c r="B179" s="384" t="s">
        <v>827</v>
      </c>
      <c r="C179" s="243" t="s">
        <v>235</v>
      </c>
      <c r="D179" s="243" t="s">
        <v>214</v>
      </c>
      <c r="E179" s="393" t="s">
        <v>827</v>
      </c>
    </row>
    <row r="180" spans="1:5" ht="43.2">
      <c r="A180" s="243" t="s">
        <v>244</v>
      </c>
      <c r="B180" s="243" t="s">
        <v>154</v>
      </c>
      <c r="C180" s="243" t="s">
        <v>230</v>
      </c>
      <c r="D180" s="243" t="s">
        <v>214</v>
      </c>
      <c r="E180" s="391" t="s">
        <v>830</v>
      </c>
    </row>
    <row r="181" spans="1:5" ht="115.2">
      <c r="A181" s="243" t="s">
        <v>473</v>
      </c>
      <c r="B181" s="243" t="s">
        <v>404</v>
      </c>
      <c r="C181" s="243" t="s">
        <v>370</v>
      </c>
      <c r="D181" s="243" t="s">
        <v>214</v>
      </c>
      <c r="E181" s="243" t="s">
        <v>572</v>
      </c>
    </row>
    <row r="182" spans="1:5" ht="43.2">
      <c r="A182" s="243" t="s">
        <v>472</v>
      </c>
      <c r="B182" s="243" t="s">
        <v>421</v>
      </c>
      <c r="C182" s="243" t="s">
        <v>489</v>
      </c>
      <c r="D182" s="243" t="s">
        <v>205</v>
      </c>
      <c r="E182" s="391" t="s">
        <v>837</v>
      </c>
    </row>
    <row r="183" spans="1:5" ht="43.2">
      <c r="A183" s="243" t="s">
        <v>296</v>
      </c>
      <c r="B183" s="243" t="s">
        <v>280</v>
      </c>
      <c r="C183" s="243" t="s">
        <v>343</v>
      </c>
      <c r="D183" s="243" t="s">
        <v>205</v>
      </c>
      <c r="E183" s="391" t="s">
        <v>837</v>
      </c>
    </row>
    <row r="184" spans="1:5" ht="43.2">
      <c r="A184" s="243" t="s">
        <v>474</v>
      </c>
      <c r="B184" s="243" t="s">
        <v>281</v>
      </c>
      <c r="C184" s="243" t="s">
        <v>490</v>
      </c>
      <c r="D184" s="243" t="s">
        <v>205</v>
      </c>
      <c r="E184" s="391" t="s">
        <v>837</v>
      </c>
    </row>
    <row r="185" spans="1:5" ht="28.8">
      <c r="A185" s="243" t="s">
        <v>896</v>
      </c>
      <c r="B185" s="243" t="s">
        <v>353</v>
      </c>
      <c r="C185" s="243" t="s">
        <v>491</v>
      </c>
      <c r="D185" s="243" t="s">
        <v>205</v>
      </c>
      <c r="E185" s="391" t="s">
        <v>837</v>
      </c>
    </row>
    <row r="186" spans="1:5">
      <c r="A186" s="243" t="s">
        <v>228</v>
      </c>
      <c r="B186" s="243" t="s">
        <v>118</v>
      </c>
      <c r="C186" s="243" t="s">
        <v>237</v>
      </c>
      <c r="D186" s="243" t="s">
        <v>214</v>
      </c>
      <c r="E186" s="243"/>
    </row>
    <row r="187" spans="1:5" ht="18">
      <c r="A187" s="381" t="s">
        <v>416</v>
      </c>
      <c r="B187" s="381"/>
      <c r="C187" s="381"/>
      <c r="D187" s="381"/>
      <c r="E187" s="381"/>
    </row>
    <row r="188" spans="1:5">
      <c r="A188" s="243" t="s">
        <v>264</v>
      </c>
      <c r="B188" s="243" t="s">
        <v>200</v>
      </c>
      <c r="C188" s="243" t="s">
        <v>204</v>
      </c>
      <c r="D188" s="243" t="s">
        <v>205</v>
      </c>
      <c r="E188" s="243"/>
    </row>
    <row r="189" spans="1:5" ht="43.2">
      <c r="A189" s="243" t="s">
        <v>341</v>
      </c>
      <c r="B189" s="243" t="s">
        <v>340</v>
      </c>
      <c r="C189" s="243" t="s">
        <v>342</v>
      </c>
      <c r="D189" s="243" t="s">
        <v>205</v>
      </c>
      <c r="E189" s="243" t="s">
        <v>506</v>
      </c>
    </row>
    <row r="190" spans="1:5" ht="28.8">
      <c r="A190" s="243" t="s">
        <v>229</v>
      </c>
      <c r="B190" s="243" t="s">
        <v>139</v>
      </c>
      <c r="C190" s="243" t="s">
        <v>230</v>
      </c>
      <c r="D190" s="243" t="s">
        <v>214</v>
      </c>
      <c r="E190" s="391" t="s">
        <v>828</v>
      </c>
    </row>
    <row r="191" spans="1:5" ht="28.8">
      <c r="A191" s="243" t="s">
        <v>231</v>
      </c>
      <c r="B191" s="243" t="s">
        <v>140</v>
      </c>
      <c r="C191" s="243" t="s">
        <v>230</v>
      </c>
      <c r="D191" s="243" t="s">
        <v>214</v>
      </c>
      <c r="E191" s="391" t="s">
        <v>828</v>
      </c>
    </row>
    <row r="192" spans="1:5" ht="28.8">
      <c r="A192" s="243" t="s">
        <v>232</v>
      </c>
      <c r="B192" s="243" t="s">
        <v>141</v>
      </c>
      <c r="C192" s="243" t="s">
        <v>230</v>
      </c>
      <c r="D192" s="243" t="s">
        <v>214</v>
      </c>
      <c r="E192" s="391" t="s">
        <v>828</v>
      </c>
    </row>
    <row r="193" spans="1:5" ht="43.2">
      <c r="A193" s="243" t="s">
        <v>233</v>
      </c>
      <c r="B193" s="243" t="s">
        <v>142</v>
      </c>
      <c r="C193" s="243" t="s">
        <v>230</v>
      </c>
      <c r="D193" s="243" t="s">
        <v>214</v>
      </c>
      <c r="E193" s="391" t="s">
        <v>838</v>
      </c>
    </row>
    <row r="194" spans="1:5" ht="43.2">
      <c r="A194" s="243" t="s">
        <v>234</v>
      </c>
      <c r="B194" s="243" t="s">
        <v>143</v>
      </c>
      <c r="C194" s="243" t="s">
        <v>235</v>
      </c>
      <c r="D194" s="243" t="s">
        <v>214</v>
      </c>
      <c r="E194" s="243" t="s">
        <v>505</v>
      </c>
    </row>
    <row r="195" spans="1:5" ht="43.2">
      <c r="A195" s="243" t="s">
        <v>236</v>
      </c>
      <c r="B195" s="243" t="s">
        <v>144</v>
      </c>
      <c r="C195" s="243" t="s">
        <v>237</v>
      </c>
      <c r="D195" s="243" t="s">
        <v>214</v>
      </c>
      <c r="E195" s="391" t="s">
        <v>829</v>
      </c>
    </row>
    <row r="196" spans="1:5" ht="28.8">
      <c r="A196" s="243" t="s">
        <v>238</v>
      </c>
      <c r="B196" s="243" t="s">
        <v>145</v>
      </c>
      <c r="C196" s="243" t="s">
        <v>237</v>
      </c>
      <c r="D196" s="243" t="s">
        <v>214</v>
      </c>
      <c r="E196" s="391" t="s">
        <v>828</v>
      </c>
    </row>
    <row r="197" spans="1:5" ht="28.8">
      <c r="A197" s="384" t="s">
        <v>239</v>
      </c>
      <c r="B197" s="243" t="s">
        <v>146</v>
      </c>
      <c r="C197" s="243" t="s">
        <v>237</v>
      </c>
      <c r="D197" s="243" t="s">
        <v>214</v>
      </c>
      <c r="E197" s="391" t="s">
        <v>835</v>
      </c>
    </row>
    <row r="198" spans="1:5">
      <c r="A198" s="243" t="s">
        <v>240</v>
      </c>
      <c r="B198" s="243" t="s">
        <v>147</v>
      </c>
      <c r="C198" s="243" t="s">
        <v>235</v>
      </c>
      <c r="D198" s="243" t="s">
        <v>214</v>
      </c>
      <c r="E198" s="243" t="s">
        <v>147</v>
      </c>
    </row>
    <row r="199" spans="1:5" ht="28.8">
      <c r="A199" s="243" t="s">
        <v>241</v>
      </c>
      <c r="B199" s="243" t="s">
        <v>148</v>
      </c>
      <c r="C199" s="243" t="s">
        <v>230</v>
      </c>
      <c r="D199" s="243" t="s">
        <v>214</v>
      </c>
      <c r="E199" s="391" t="s">
        <v>828</v>
      </c>
    </row>
    <row r="200" spans="1:5" ht="28.8">
      <c r="A200" s="243" t="s">
        <v>859</v>
      </c>
      <c r="B200" s="243" t="s">
        <v>817</v>
      </c>
      <c r="C200" s="243" t="s">
        <v>230</v>
      </c>
      <c r="D200" s="243" t="s">
        <v>214</v>
      </c>
      <c r="E200" s="391" t="s">
        <v>828</v>
      </c>
    </row>
    <row r="201" spans="1:5" ht="28.8">
      <c r="A201" s="243" t="s">
        <v>907</v>
      </c>
      <c r="B201" s="243" t="s">
        <v>911</v>
      </c>
      <c r="C201" s="243" t="s">
        <v>230</v>
      </c>
      <c r="D201" s="243" t="s">
        <v>214</v>
      </c>
      <c r="E201" s="391" t="s">
        <v>828</v>
      </c>
    </row>
    <row r="202" spans="1:5" ht="86.4">
      <c r="A202" s="243" t="s">
        <v>860</v>
      </c>
      <c r="B202" s="243" t="s">
        <v>819</v>
      </c>
      <c r="C202" s="243" t="s">
        <v>230</v>
      </c>
      <c r="D202" s="243" t="s">
        <v>214</v>
      </c>
      <c r="E202" s="391" t="s">
        <v>834</v>
      </c>
    </row>
    <row r="203" spans="1:5" ht="57.6">
      <c r="A203" s="243" t="s">
        <v>874</v>
      </c>
      <c r="B203" s="243" t="s">
        <v>815</v>
      </c>
      <c r="C203" s="243" t="s">
        <v>230</v>
      </c>
      <c r="D203" s="243" t="s">
        <v>214</v>
      </c>
      <c r="E203" s="391" t="s">
        <v>836</v>
      </c>
    </row>
    <row r="204" spans="1:5" ht="43.2">
      <c r="A204" s="243" t="s">
        <v>875</v>
      </c>
      <c r="B204" s="243" t="s">
        <v>816</v>
      </c>
      <c r="C204" s="243" t="s">
        <v>235</v>
      </c>
      <c r="D204" s="243" t="s">
        <v>214</v>
      </c>
      <c r="E204" s="391" t="s">
        <v>816</v>
      </c>
    </row>
    <row r="205" spans="1:5" ht="43.2">
      <c r="A205" s="243" t="s">
        <v>242</v>
      </c>
      <c r="B205" s="243" t="s">
        <v>152</v>
      </c>
      <c r="C205" s="243" t="s">
        <v>230</v>
      </c>
      <c r="D205" s="243" t="s">
        <v>214</v>
      </c>
      <c r="E205" s="391" t="s">
        <v>898</v>
      </c>
    </row>
    <row r="206" spans="1:5" ht="28.8">
      <c r="A206" s="243" t="s">
        <v>243</v>
      </c>
      <c r="B206" s="243" t="s">
        <v>153</v>
      </c>
      <c r="C206" s="243" t="s">
        <v>235</v>
      </c>
      <c r="D206" s="243" t="s">
        <v>214</v>
      </c>
      <c r="E206" s="243" t="s">
        <v>153</v>
      </c>
    </row>
    <row r="207" spans="1:5" ht="43.2">
      <c r="A207" s="243" t="s">
        <v>244</v>
      </c>
      <c r="B207" s="243" t="s">
        <v>154</v>
      </c>
      <c r="C207" s="243" t="s">
        <v>230</v>
      </c>
      <c r="D207" s="243" t="s">
        <v>214</v>
      </c>
      <c r="E207" s="391" t="s">
        <v>830</v>
      </c>
    </row>
    <row r="208" spans="1:5" ht="43.2">
      <c r="A208" s="243" t="s">
        <v>299</v>
      </c>
      <c r="B208" s="243" t="s">
        <v>282</v>
      </c>
      <c r="C208" s="243" t="s">
        <v>344</v>
      </c>
      <c r="D208" s="243" t="s">
        <v>205</v>
      </c>
      <c r="E208" s="391" t="s">
        <v>837</v>
      </c>
    </row>
    <row r="209" spans="1:5" ht="43.2">
      <c r="A209" s="243" t="s">
        <v>300</v>
      </c>
      <c r="B209" s="243" t="s">
        <v>283</v>
      </c>
      <c r="C209" s="243" t="s">
        <v>345</v>
      </c>
      <c r="D209" s="243" t="s">
        <v>205</v>
      </c>
      <c r="E209" s="391" t="s">
        <v>837</v>
      </c>
    </row>
    <row r="210" spans="1:5" ht="28.8">
      <c r="A210" s="243" t="s">
        <v>896</v>
      </c>
      <c r="B210" s="243" t="s">
        <v>353</v>
      </c>
      <c r="C210" s="243" t="s">
        <v>491</v>
      </c>
      <c r="D210" s="243" t="s">
        <v>205</v>
      </c>
      <c r="E210" s="391" t="s">
        <v>837</v>
      </c>
    </row>
    <row r="211" spans="1:5">
      <c r="A211" s="243" t="s">
        <v>228</v>
      </c>
      <c r="B211" s="243" t="s">
        <v>118</v>
      </c>
      <c r="C211" s="243" t="s">
        <v>237</v>
      </c>
      <c r="D211" s="243" t="s">
        <v>214</v>
      </c>
      <c r="E211" s="243"/>
    </row>
    <row r="212" spans="1:5" ht="115.2">
      <c r="A212" s="243" t="s">
        <v>473</v>
      </c>
      <c r="B212" s="243" t="s">
        <v>404</v>
      </c>
      <c r="C212" s="243" t="s">
        <v>370</v>
      </c>
      <c r="D212" s="243" t="s">
        <v>214</v>
      </c>
      <c r="E212" s="243" t="s">
        <v>572</v>
      </c>
    </row>
    <row r="213" spans="1:5" ht="20.100000000000001" customHeight="1">
      <c r="A213" s="381" t="s">
        <v>422</v>
      </c>
      <c r="B213" s="381"/>
      <c r="C213" s="381"/>
      <c r="D213" s="381"/>
      <c r="E213" s="381"/>
    </row>
    <row r="214" spans="1:5" ht="28.8">
      <c r="A214" s="243" t="s">
        <v>302</v>
      </c>
      <c r="B214" s="243" t="s">
        <v>284</v>
      </c>
      <c r="C214" s="243" t="s">
        <v>492</v>
      </c>
      <c r="D214" s="243" t="s">
        <v>205</v>
      </c>
      <c r="E214" s="391" t="s">
        <v>837</v>
      </c>
    </row>
    <row r="215" spans="1:5">
      <c r="A215" s="243" t="s">
        <v>303</v>
      </c>
      <c r="B215" s="243" t="s">
        <v>285</v>
      </c>
      <c r="C215" s="243" t="s">
        <v>204</v>
      </c>
      <c r="D215" s="243" t="s">
        <v>205</v>
      </c>
      <c r="E215" s="243"/>
    </row>
    <row r="216" spans="1:5">
      <c r="A216" s="243" t="s">
        <v>264</v>
      </c>
      <c r="B216" s="243" t="s">
        <v>200</v>
      </c>
      <c r="C216" s="243" t="s">
        <v>204</v>
      </c>
      <c r="D216" s="243" t="s">
        <v>205</v>
      </c>
      <c r="E216" s="243"/>
    </row>
    <row r="217" spans="1:5" ht="43.2">
      <c r="A217" s="243" t="s">
        <v>341</v>
      </c>
      <c r="B217" s="243" t="s">
        <v>340</v>
      </c>
      <c r="C217" s="243" t="s">
        <v>342</v>
      </c>
      <c r="D217" s="243" t="s">
        <v>205</v>
      </c>
      <c r="E217" s="243" t="s">
        <v>506</v>
      </c>
    </row>
    <row r="218" spans="1:5">
      <c r="A218" s="243" t="s">
        <v>228</v>
      </c>
      <c r="B218" s="243" t="s">
        <v>118</v>
      </c>
      <c r="C218" s="243" t="s">
        <v>237</v>
      </c>
      <c r="D218" s="243" t="s">
        <v>214</v>
      </c>
      <c r="E218" s="243"/>
    </row>
    <row r="219" spans="1:5" ht="28.8">
      <c r="A219" s="243" t="s">
        <v>229</v>
      </c>
      <c r="B219" s="243" t="s">
        <v>139</v>
      </c>
      <c r="C219" s="243" t="s">
        <v>230</v>
      </c>
      <c r="D219" s="243" t="s">
        <v>214</v>
      </c>
      <c r="E219" s="391" t="s">
        <v>828</v>
      </c>
    </row>
    <row r="220" spans="1:5" ht="28.8">
      <c r="A220" s="243" t="s">
        <v>231</v>
      </c>
      <c r="B220" s="243" t="s">
        <v>140</v>
      </c>
      <c r="C220" s="243" t="s">
        <v>230</v>
      </c>
      <c r="D220" s="243" t="s">
        <v>214</v>
      </c>
      <c r="E220" s="391" t="s">
        <v>828</v>
      </c>
    </row>
    <row r="221" spans="1:5" ht="28.8">
      <c r="A221" s="243" t="s">
        <v>232</v>
      </c>
      <c r="B221" s="243" t="s">
        <v>141</v>
      </c>
      <c r="C221" s="243" t="s">
        <v>230</v>
      </c>
      <c r="D221" s="243" t="s">
        <v>214</v>
      </c>
      <c r="E221" s="391" t="s">
        <v>828</v>
      </c>
    </row>
    <row r="222" spans="1:5" ht="43.2">
      <c r="A222" s="243" t="s">
        <v>233</v>
      </c>
      <c r="B222" s="243" t="s">
        <v>142</v>
      </c>
      <c r="C222" s="243" t="s">
        <v>230</v>
      </c>
      <c r="D222" s="243" t="s">
        <v>214</v>
      </c>
      <c r="E222" s="391" t="s">
        <v>838</v>
      </c>
    </row>
    <row r="223" spans="1:5" ht="43.2">
      <c r="A223" s="243" t="s">
        <v>234</v>
      </c>
      <c r="B223" s="243" t="s">
        <v>143</v>
      </c>
      <c r="C223" s="243" t="s">
        <v>235</v>
      </c>
      <c r="D223" s="243" t="s">
        <v>214</v>
      </c>
      <c r="E223" s="243" t="s">
        <v>505</v>
      </c>
    </row>
    <row r="224" spans="1:5" ht="43.2">
      <c r="A224" s="243" t="s">
        <v>236</v>
      </c>
      <c r="B224" s="243" t="s">
        <v>144</v>
      </c>
      <c r="C224" s="243" t="s">
        <v>237</v>
      </c>
      <c r="D224" s="243" t="s">
        <v>214</v>
      </c>
      <c r="E224" s="391" t="s">
        <v>829</v>
      </c>
    </row>
    <row r="225" spans="1:6" ht="28.8">
      <c r="A225" s="243" t="s">
        <v>238</v>
      </c>
      <c r="B225" s="243" t="s">
        <v>145</v>
      </c>
      <c r="C225" s="243" t="s">
        <v>237</v>
      </c>
      <c r="D225" s="243" t="s">
        <v>214</v>
      </c>
      <c r="E225" s="391" t="s">
        <v>828</v>
      </c>
    </row>
    <row r="226" spans="1:6" ht="28.8">
      <c r="A226" s="384" t="s">
        <v>239</v>
      </c>
      <c r="B226" s="243" t="s">
        <v>146</v>
      </c>
      <c r="C226" s="243" t="s">
        <v>237</v>
      </c>
      <c r="D226" s="243" t="s">
        <v>214</v>
      </c>
      <c r="E226" s="391" t="s">
        <v>835</v>
      </c>
    </row>
    <row r="227" spans="1:6">
      <c r="A227" s="243" t="s">
        <v>240</v>
      </c>
      <c r="B227" s="243" t="s">
        <v>147</v>
      </c>
      <c r="C227" s="243" t="s">
        <v>235</v>
      </c>
      <c r="D227" s="243" t="s">
        <v>214</v>
      </c>
      <c r="E227" s="243" t="s">
        <v>147</v>
      </c>
    </row>
    <row r="228" spans="1:6" ht="28.8">
      <c r="A228" s="243" t="s">
        <v>241</v>
      </c>
      <c r="B228" s="243" t="s">
        <v>148</v>
      </c>
      <c r="C228" s="243" t="s">
        <v>230</v>
      </c>
      <c r="D228" s="243" t="s">
        <v>214</v>
      </c>
      <c r="E228" s="391" t="s">
        <v>828</v>
      </c>
    </row>
    <row r="229" spans="1:6" ht="28.8">
      <c r="A229" s="243" t="s">
        <v>859</v>
      </c>
      <c r="B229" s="243" t="s">
        <v>817</v>
      </c>
      <c r="C229" s="243" t="s">
        <v>230</v>
      </c>
      <c r="D229" s="243" t="s">
        <v>214</v>
      </c>
      <c r="E229" s="391" t="s">
        <v>828</v>
      </c>
    </row>
    <row r="230" spans="1:6" ht="28.8">
      <c r="A230" s="243" t="s">
        <v>907</v>
      </c>
      <c r="B230" s="243" t="s">
        <v>911</v>
      </c>
      <c r="C230" s="243" t="s">
        <v>230</v>
      </c>
      <c r="D230" s="243" t="s">
        <v>214</v>
      </c>
      <c r="E230" s="391" t="s">
        <v>828</v>
      </c>
    </row>
    <row r="231" spans="1:6" ht="86.4">
      <c r="A231" s="243" t="s">
        <v>860</v>
      </c>
      <c r="B231" s="243" t="s">
        <v>819</v>
      </c>
      <c r="C231" s="243" t="s">
        <v>230</v>
      </c>
      <c r="D231" s="243" t="s">
        <v>214</v>
      </c>
      <c r="E231" s="391" t="s">
        <v>834</v>
      </c>
    </row>
    <row r="232" spans="1:6" ht="57.6">
      <c r="A232" s="243" t="s">
        <v>874</v>
      </c>
      <c r="B232" s="243" t="s">
        <v>815</v>
      </c>
      <c r="C232" s="243" t="s">
        <v>230</v>
      </c>
      <c r="D232" s="243" t="s">
        <v>214</v>
      </c>
      <c r="E232" s="391" t="s">
        <v>836</v>
      </c>
    </row>
    <row r="233" spans="1:6" ht="43.2">
      <c r="A233" s="243" t="s">
        <v>875</v>
      </c>
      <c r="B233" s="243" t="s">
        <v>816</v>
      </c>
      <c r="C233" s="243" t="s">
        <v>235</v>
      </c>
      <c r="D233" s="243" t="s">
        <v>214</v>
      </c>
      <c r="E233" s="391" t="s">
        <v>816</v>
      </c>
    </row>
    <row r="234" spans="1:6" ht="43.2">
      <c r="A234" s="243" t="s">
        <v>242</v>
      </c>
      <c r="B234" s="243" t="s">
        <v>152</v>
      </c>
      <c r="C234" s="243" t="s">
        <v>230</v>
      </c>
      <c r="D234" s="243" t="s">
        <v>214</v>
      </c>
      <c r="E234" s="391" t="s">
        <v>898</v>
      </c>
      <c r="F234" s="243"/>
    </row>
    <row r="235" spans="1:6" ht="28.8">
      <c r="A235" s="243" t="s">
        <v>243</v>
      </c>
      <c r="B235" s="243" t="s">
        <v>153</v>
      </c>
      <c r="C235" s="243" t="s">
        <v>235</v>
      </c>
      <c r="D235" s="243" t="s">
        <v>214</v>
      </c>
      <c r="E235" s="243" t="s">
        <v>153</v>
      </c>
    </row>
    <row r="236" spans="1:6" ht="43.2">
      <c r="A236" s="243" t="s">
        <v>244</v>
      </c>
      <c r="B236" s="243" t="s">
        <v>154</v>
      </c>
      <c r="C236" s="243" t="s">
        <v>230</v>
      </c>
      <c r="D236" s="243" t="s">
        <v>214</v>
      </c>
      <c r="E236" s="391" t="s">
        <v>830</v>
      </c>
    </row>
    <row r="237" spans="1:6" ht="115.2">
      <c r="A237" s="243" t="s">
        <v>473</v>
      </c>
      <c r="B237" s="243" t="s">
        <v>404</v>
      </c>
      <c r="C237" s="243" t="s">
        <v>370</v>
      </c>
      <c r="D237" s="243" t="s">
        <v>214</v>
      </c>
      <c r="E237" s="243" t="s">
        <v>572</v>
      </c>
    </row>
    <row r="238" spans="1:6" ht="18">
      <c r="A238" s="381" t="s">
        <v>479</v>
      </c>
      <c r="B238" s="381"/>
      <c r="C238" s="381"/>
      <c r="D238" s="381"/>
      <c r="E238" s="381"/>
    </row>
    <row r="239" spans="1:6">
      <c r="A239" s="243" t="s">
        <v>228</v>
      </c>
      <c r="B239" s="243" t="s">
        <v>118</v>
      </c>
      <c r="C239" s="243" t="s">
        <v>237</v>
      </c>
      <c r="D239" s="243" t="s">
        <v>214</v>
      </c>
      <c r="E239" s="243"/>
    </row>
    <row r="240" spans="1:6" ht="28.8">
      <c r="A240" s="243" t="s">
        <v>480</v>
      </c>
      <c r="B240" s="243" t="s">
        <v>119</v>
      </c>
      <c r="C240" s="243" t="s">
        <v>230</v>
      </c>
      <c r="D240" s="243" t="s">
        <v>214</v>
      </c>
      <c r="E240" s="243" t="s">
        <v>513</v>
      </c>
    </row>
    <row r="241" spans="1:5">
      <c r="A241" s="243" t="s">
        <v>481</v>
      </c>
      <c r="B241" s="243" t="s">
        <v>123</v>
      </c>
      <c r="C241" s="243" t="s">
        <v>237</v>
      </c>
      <c r="D241" s="243" t="s">
        <v>214</v>
      </c>
      <c r="E241" s="243"/>
    </row>
    <row r="242" spans="1:5" ht="28.8">
      <c r="A242" s="243" t="s">
        <v>482</v>
      </c>
      <c r="B242" s="243" t="s">
        <v>306</v>
      </c>
      <c r="C242" s="243" t="s">
        <v>370</v>
      </c>
      <c r="D242" s="243" t="s">
        <v>214</v>
      </c>
      <c r="E242" s="243"/>
    </row>
    <row r="243" spans="1:5" ht="18">
      <c r="A243" s="381" t="s">
        <v>483</v>
      </c>
      <c r="B243" s="381"/>
      <c r="C243" s="381"/>
      <c r="D243" s="381"/>
      <c r="E243" s="381"/>
    </row>
    <row r="244" spans="1:5">
      <c r="A244" s="243" t="s">
        <v>264</v>
      </c>
      <c r="B244" s="243" t="s">
        <v>493</v>
      </c>
      <c r="C244" s="243" t="s">
        <v>204</v>
      </c>
      <c r="D244" s="243" t="s">
        <v>205</v>
      </c>
      <c r="E244" s="243"/>
    </row>
    <row r="245" spans="1:5">
      <c r="A245" s="243" t="s">
        <v>484</v>
      </c>
      <c r="B245" s="243" t="s">
        <v>120</v>
      </c>
      <c r="C245" s="243" t="s">
        <v>204</v>
      </c>
      <c r="D245" s="243" t="s">
        <v>205</v>
      </c>
      <c r="E245" s="243"/>
    </row>
    <row r="246" spans="1:5" ht="28.8">
      <c r="A246" s="243" t="s">
        <v>233</v>
      </c>
      <c r="B246" s="243" t="s">
        <v>121</v>
      </c>
      <c r="C246" s="243" t="s">
        <v>230</v>
      </c>
      <c r="D246" s="243" t="s">
        <v>214</v>
      </c>
      <c r="E246" s="243" t="s">
        <v>514</v>
      </c>
    </row>
    <row r="247" spans="1:5">
      <c r="A247" s="243" t="s">
        <v>485</v>
      </c>
      <c r="B247" s="243" t="s">
        <v>122</v>
      </c>
      <c r="C247" s="243" t="s">
        <v>235</v>
      </c>
      <c r="D247" s="243" t="s">
        <v>214</v>
      </c>
      <c r="E247" s="243"/>
    </row>
    <row r="248" spans="1:5" ht="18">
      <c r="A248" s="381" t="s">
        <v>486</v>
      </c>
      <c r="B248" s="381"/>
      <c r="C248" s="381"/>
      <c r="D248" s="381"/>
      <c r="E248" s="381"/>
    </row>
    <row r="249" spans="1:5">
      <c r="A249" s="243" t="s">
        <v>228</v>
      </c>
      <c r="B249" s="243" t="s">
        <v>118</v>
      </c>
      <c r="C249" s="243" t="s">
        <v>237</v>
      </c>
      <c r="D249" s="243" t="s">
        <v>214</v>
      </c>
      <c r="E249" s="243"/>
    </row>
    <row r="250" spans="1:5" ht="28.8">
      <c r="A250" s="243" t="s">
        <v>480</v>
      </c>
      <c r="B250" s="243" t="s">
        <v>119</v>
      </c>
      <c r="C250" s="243" t="s">
        <v>230</v>
      </c>
      <c r="D250" s="243" t="s">
        <v>214</v>
      </c>
      <c r="E250" s="243" t="s">
        <v>513</v>
      </c>
    </row>
    <row r="251" spans="1:5">
      <c r="A251" s="243" t="s">
        <v>481</v>
      </c>
      <c r="B251" s="243" t="s">
        <v>304</v>
      </c>
      <c r="C251" s="243" t="s">
        <v>237</v>
      </c>
      <c r="D251" s="243" t="s">
        <v>214</v>
      </c>
      <c r="E251" s="243"/>
    </row>
    <row r="252" spans="1:5" ht="28.8">
      <c r="A252" s="243" t="s">
        <v>487</v>
      </c>
      <c r="B252" s="243" t="s">
        <v>305</v>
      </c>
      <c r="C252" s="243" t="s">
        <v>370</v>
      </c>
      <c r="D252" s="243" t="s">
        <v>214</v>
      </c>
      <c r="E252" s="243"/>
    </row>
    <row r="253" spans="1:5" ht="18">
      <c r="A253" s="381" t="s">
        <v>539</v>
      </c>
      <c r="B253" s="381"/>
      <c r="C253" s="381"/>
      <c r="D253" s="381"/>
      <c r="E253" s="381"/>
    </row>
    <row r="254" spans="1:5">
      <c r="A254" s="243" t="s">
        <v>559</v>
      </c>
      <c r="B254" s="243" t="s">
        <v>544</v>
      </c>
      <c r="C254" s="243" t="s">
        <v>204</v>
      </c>
      <c r="D254" s="243" t="s">
        <v>205</v>
      </c>
      <c r="E254" s="243"/>
    </row>
    <row r="255" spans="1:5" ht="43.2">
      <c r="A255" s="243" t="s">
        <v>560</v>
      </c>
      <c r="B255" s="243" t="s">
        <v>545</v>
      </c>
      <c r="C255" s="243" t="s">
        <v>342</v>
      </c>
      <c r="D255" s="243" t="s">
        <v>205</v>
      </c>
      <c r="E255" s="243" t="s">
        <v>506</v>
      </c>
    </row>
    <row r="256" spans="1:5">
      <c r="A256" s="243" t="s">
        <v>561</v>
      </c>
      <c r="B256" s="243" t="s">
        <v>546</v>
      </c>
      <c r="C256" s="243" t="s">
        <v>204</v>
      </c>
      <c r="D256" s="243" t="s">
        <v>205</v>
      </c>
      <c r="E256" s="243"/>
    </row>
    <row r="257" spans="1:5">
      <c r="A257" s="243" t="s">
        <v>562</v>
      </c>
      <c r="B257" s="243" t="s">
        <v>547</v>
      </c>
      <c r="C257" s="243" t="s">
        <v>204</v>
      </c>
      <c r="D257" s="243" t="s">
        <v>205</v>
      </c>
      <c r="E257" s="243"/>
    </row>
    <row r="258" spans="1:5" ht="28.8">
      <c r="A258" s="243" t="s">
        <v>563</v>
      </c>
      <c r="B258" s="243" t="s">
        <v>548</v>
      </c>
      <c r="C258" s="243" t="s">
        <v>204</v>
      </c>
      <c r="D258" s="243" t="s">
        <v>205</v>
      </c>
      <c r="E258" s="243"/>
    </row>
    <row r="259" spans="1:5">
      <c r="A259" s="243" t="s">
        <v>541</v>
      </c>
      <c r="B259" s="243" t="s">
        <v>549</v>
      </c>
      <c r="C259" s="243" t="s">
        <v>204</v>
      </c>
      <c r="D259" s="243" t="s">
        <v>205</v>
      </c>
      <c r="E259" s="243"/>
    </row>
    <row r="260" spans="1:5" ht="43.2">
      <c r="A260" s="243" t="s">
        <v>542</v>
      </c>
      <c r="B260" s="243" t="s">
        <v>550</v>
      </c>
      <c r="C260" s="243" t="s">
        <v>342</v>
      </c>
      <c r="D260" s="243" t="s">
        <v>205</v>
      </c>
      <c r="E260" s="243" t="s">
        <v>506</v>
      </c>
    </row>
    <row r="261" spans="1:5" ht="28.8">
      <c r="A261" s="243" t="s">
        <v>564</v>
      </c>
      <c r="B261" s="243" t="s">
        <v>551</v>
      </c>
      <c r="C261" s="243" t="s">
        <v>204</v>
      </c>
      <c r="D261" s="243" t="s">
        <v>205</v>
      </c>
      <c r="E261" s="243"/>
    </row>
    <row r="262" spans="1:5">
      <c r="A262" s="243" t="s">
        <v>543</v>
      </c>
      <c r="B262" s="243" t="s">
        <v>552</v>
      </c>
      <c r="C262" s="243" t="s">
        <v>204</v>
      </c>
      <c r="D262" s="243" t="s">
        <v>205</v>
      </c>
      <c r="E262" s="243"/>
    </row>
    <row r="263" spans="1:5" ht="28.8">
      <c r="A263" s="243" t="s">
        <v>565</v>
      </c>
      <c r="B263" s="243" t="s">
        <v>553</v>
      </c>
      <c r="C263" s="243" t="s">
        <v>204</v>
      </c>
      <c r="D263" s="243" t="s">
        <v>205</v>
      </c>
      <c r="E263" s="243"/>
    </row>
    <row r="264" spans="1:5" ht="28.8">
      <c r="A264" s="243" t="s">
        <v>566</v>
      </c>
      <c r="B264" s="243" t="s">
        <v>525</v>
      </c>
      <c r="C264" s="243" t="s">
        <v>235</v>
      </c>
      <c r="D264" s="243" t="s">
        <v>214</v>
      </c>
      <c r="E264" s="243"/>
    </row>
    <row r="265" spans="1:5" ht="28.8">
      <c r="A265" s="243" t="s">
        <v>567</v>
      </c>
      <c r="B265" s="243" t="s">
        <v>558</v>
      </c>
      <c r="C265" s="243" t="s">
        <v>235</v>
      </c>
      <c r="D265" s="243" t="s">
        <v>214</v>
      </c>
      <c r="E265" s="243"/>
    </row>
    <row r="266" spans="1:5" ht="28.8">
      <c r="A266" s="243" t="s">
        <v>568</v>
      </c>
      <c r="B266" s="243" t="s">
        <v>556</v>
      </c>
      <c r="C266" s="243" t="s">
        <v>235</v>
      </c>
      <c r="D266" s="243" t="s">
        <v>214</v>
      </c>
      <c r="E266" s="243"/>
    </row>
    <row r="267" spans="1:5" ht="28.8">
      <c r="A267" s="243" t="s">
        <v>569</v>
      </c>
      <c r="B267" s="243" t="s">
        <v>527</v>
      </c>
      <c r="C267" s="243" t="s">
        <v>218</v>
      </c>
      <c r="D267" s="243" t="s">
        <v>214</v>
      </c>
      <c r="E267" s="243"/>
    </row>
    <row r="268" spans="1:5" ht="28.8">
      <c r="A268" s="243" t="s">
        <v>570</v>
      </c>
      <c r="B268" s="243" t="s">
        <v>557</v>
      </c>
      <c r="C268" s="243" t="s">
        <v>218</v>
      </c>
      <c r="D268" s="243" t="s">
        <v>214</v>
      </c>
      <c r="E268" s="243"/>
    </row>
    <row r="269" spans="1:5" ht="28.8">
      <c r="A269" s="243" t="s">
        <v>571</v>
      </c>
      <c r="B269" s="243" t="s">
        <v>554</v>
      </c>
      <c r="C269" s="243" t="s">
        <v>213</v>
      </c>
      <c r="D269" s="243" t="s">
        <v>214</v>
      </c>
      <c r="E269" s="243" t="s">
        <v>897</v>
      </c>
    </row>
    <row r="270" spans="1:5" ht="28.8">
      <c r="A270" s="243" t="s">
        <v>555</v>
      </c>
      <c r="B270" s="243" t="s">
        <v>529</v>
      </c>
      <c r="C270" s="243" t="s">
        <v>218</v>
      </c>
      <c r="D270" s="243" t="s">
        <v>214</v>
      </c>
      <c r="E270" s="243"/>
    </row>
    <row r="271" spans="1:5" ht="28.8">
      <c r="A271" s="243" t="s">
        <v>574</v>
      </c>
      <c r="B271" s="243" t="s">
        <v>573</v>
      </c>
      <c r="C271" s="243" t="s">
        <v>218</v>
      </c>
      <c r="D271" s="243" t="s">
        <v>214</v>
      </c>
      <c r="E271" s="243"/>
    </row>
    <row r="272" spans="1:5" ht="18">
      <c r="A272" s="381" t="s">
        <v>764</v>
      </c>
      <c r="B272" s="381"/>
      <c r="C272" s="381"/>
      <c r="D272" s="381"/>
      <c r="E272" s="381"/>
    </row>
    <row r="273" spans="1:5" ht="43.2">
      <c r="A273" s="243" t="s">
        <v>767</v>
      </c>
      <c r="B273" s="243" t="s">
        <v>765</v>
      </c>
      <c r="C273" s="243" t="s">
        <v>235</v>
      </c>
      <c r="D273" s="243" t="s">
        <v>214</v>
      </c>
      <c r="E273" s="243" t="s">
        <v>771</v>
      </c>
    </row>
    <row r="274" spans="1:5" ht="43.2">
      <c r="A274" s="243" t="s">
        <v>769</v>
      </c>
      <c r="B274" s="243" t="s">
        <v>766</v>
      </c>
      <c r="C274" s="243" t="s">
        <v>235</v>
      </c>
      <c r="D274" s="243" t="s">
        <v>214</v>
      </c>
      <c r="E274" s="243" t="s">
        <v>771</v>
      </c>
    </row>
    <row r="275" spans="1:5" ht="43.2">
      <c r="A275" s="243" t="s">
        <v>770</v>
      </c>
      <c r="B275" s="243" t="s">
        <v>768</v>
      </c>
      <c r="C275" s="243" t="s">
        <v>235</v>
      </c>
      <c r="D275" s="243" t="s">
        <v>214</v>
      </c>
      <c r="E275" s="243" t="s">
        <v>771</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2" display="Total"/>
    <hyperlink ref="F16" location="'Shareholding Pattern'!F32" display="Total"/>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S9" t="s">
        <v>324</v>
      </c>
    </row>
    <row r="10" spans="5:45"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S10" t="s">
        <v>314</v>
      </c>
    </row>
    <row r="11" spans="5:45"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c r="AS11" t="s">
        <v>325</v>
      </c>
    </row>
    <row r="12" spans="5:45" ht="20.100000000000001" customHeight="1">
      <c r="E12" s="7" t="s">
        <v>607</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S9" t="s">
        <v>324</v>
      </c>
    </row>
    <row r="10" spans="5:45"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S10" t="s">
        <v>314</v>
      </c>
    </row>
    <row r="11" spans="5:45"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c r="AS11" t="s">
        <v>325</v>
      </c>
    </row>
    <row r="12" spans="5:45" ht="24.9" customHeight="1">
      <c r="E12" s="7" t="s">
        <v>608</v>
      </c>
      <c r="F12" s="53" t="s">
        <v>575</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E9:E11"/>
    <mergeCell ref="F9:F11"/>
    <mergeCell ref="G9:G11"/>
    <mergeCell ref="H9:H11"/>
    <mergeCell ref="I9:I11"/>
    <mergeCell ref="J9:J11"/>
    <mergeCell ref="K9:K11"/>
    <mergeCell ref="L9:L11"/>
    <mergeCell ref="M9:P9"/>
    <mergeCell ref="Q9:Q11"/>
    <mergeCell ref="AA9:AC9"/>
    <mergeCell ref="AA10:AC10"/>
    <mergeCell ref="Z9:Z11"/>
    <mergeCell ref="M10:O10"/>
    <mergeCell ref="P10:P11"/>
    <mergeCell ref="R9:R11"/>
    <mergeCell ref="W9:X10"/>
    <mergeCell ref="Y9:Y11"/>
    <mergeCell ref="V9:V11"/>
    <mergeCell ref="T9:T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634</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633</v>
      </c>
      <c r="F12" s="65" t="s">
        <v>596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2" width="0" hidden="1" customWidth="1"/>
    <col min="33" max="16384" width="1.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631</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66" display="Total"/>
    <hyperlink ref="F16"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630</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2" display="Total"/>
    <hyperlink ref="F16"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V9:V11"/>
    <mergeCell ref="W9:X10"/>
    <mergeCell ref="Y9:Y11"/>
    <mergeCell ref="Z9:Z11"/>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354" t="s">
        <v>81</v>
      </c>
      <c r="F12" s="35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624</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5" customFormat="1" ht="20.100000000000001" customHeight="1">
      <c r="E12" s="7" t="s">
        <v>610</v>
      </c>
      <c r="F12" s="65" t="s">
        <v>620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AA9:AC9"/>
    <mergeCell ref="AA10:AC10"/>
    <mergeCell ref="Q9:Q11"/>
    <mergeCell ref="P10:P11"/>
    <mergeCell ref="Z9:Z11"/>
    <mergeCell ref="Y9:Y11"/>
    <mergeCell ref="S9:S11"/>
    <mergeCell ref="U9:U11"/>
    <mergeCell ref="L9:L11"/>
    <mergeCell ref="M9:P9"/>
    <mergeCell ref="W9:X10"/>
    <mergeCell ref="V9:V11"/>
    <mergeCell ref="R9:R11"/>
    <mergeCell ref="T9:T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1" width="20.6640625" customWidth="1"/>
    <col min="32" max="32" width="0.88671875" customWidth="1"/>
    <col min="33" max="34" width="5.6640625" hidden="1" customWidth="1"/>
    <col min="35" max="16384" width="5.10937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84" t="s">
        <v>111</v>
      </c>
      <c r="E9" s="584" t="s">
        <v>31</v>
      </c>
      <c r="F9" s="584" t="s">
        <v>352</v>
      </c>
      <c r="G9" s="584" t="s">
        <v>114</v>
      </c>
      <c r="H9" s="533" t="s">
        <v>1</v>
      </c>
      <c r="I9" s="584" t="s">
        <v>346</v>
      </c>
      <c r="J9" s="533" t="s">
        <v>3</v>
      </c>
      <c r="K9" s="533" t="s">
        <v>4</v>
      </c>
      <c r="L9" s="533" t="s">
        <v>5</v>
      </c>
      <c r="M9" s="533" t="s">
        <v>6</v>
      </c>
      <c r="N9" s="533" t="s">
        <v>7</v>
      </c>
      <c r="O9" s="533" t="s">
        <v>8</v>
      </c>
      <c r="P9" s="533"/>
      <c r="Q9" s="533"/>
      <c r="R9" s="533"/>
      <c r="S9" s="550" t="s">
        <v>790</v>
      </c>
      <c r="T9" s="551" t="s">
        <v>813</v>
      </c>
      <c r="U9" s="551" t="s">
        <v>902</v>
      </c>
      <c r="V9" s="550" t="s">
        <v>809</v>
      </c>
      <c r="W9" s="551" t="s">
        <v>784</v>
      </c>
      <c r="X9" s="578" t="s">
        <v>785</v>
      </c>
      <c r="Y9" s="533" t="s">
        <v>786</v>
      </c>
      <c r="Z9" s="533"/>
      <c r="AA9" s="533" t="s">
        <v>11</v>
      </c>
      <c r="AB9" s="533" t="s">
        <v>404</v>
      </c>
      <c r="AC9" s="567" t="s">
        <v>635</v>
      </c>
      <c r="AD9" s="568"/>
      <c r="AE9" s="569"/>
      <c r="AI9" t="s">
        <v>326</v>
      </c>
      <c r="AX9" t="s">
        <v>31</v>
      </c>
    </row>
    <row r="10" spans="4:59" ht="31.5" customHeight="1">
      <c r="D10" s="585"/>
      <c r="E10" s="585"/>
      <c r="F10" s="585"/>
      <c r="G10" s="585"/>
      <c r="H10" s="533"/>
      <c r="I10" s="585"/>
      <c r="J10" s="533"/>
      <c r="K10" s="533"/>
      <c r="L10" s="533"/>
      <c r="M10" s="533"/>
      <c r="N10" s="533"/>
      <c r="O10" s="533" t="s">
        <v>12</v>
      </c>
      <c r="P10" s="533"/>
      <c r="Q10" s="533"/>
      <c r="R10" s="533" t="s">
        <v>13</v>
      </c>
      <c r="S10" s="550"/>
      <c r="T10" s="552"/>
      <c r="U10" s="552"/>
      <c r="V10" s="550"/>
      <c r="W10" s="552"/>
      <c r="X10" s="578"/>
      <c r="Y10" s="533"/>
      <c r="Z10" s="533"/>
      <c r="AA10" s="533"/>
      <c r="AB10" s="533"/>
      <c r="AC10" s="544" t="s">
        <v>636</v>
      </c>
      <c r="AD10" s="545"/>
      <c r="AE10" s="546"/>
      <c r="AI10" t="s">
        <v>317</v>
      </c>
      <c r="AX10" t="s">
        <v>354</v>
      </c>
    </row>
    <row r="11" spans="4:59" ht="65.099999999999994" customHeight="1">
      <c r="D11" s="532"/>
      <c r="E11" s="532"/>
      <c r="F11" s="532"/>
      <c r="G11" s="532"/>
      <c r="H11" s="533"/>
      <c r="I11" s="532"/>
      <c r="J11" s="533"/>
      <c r="K11" s="533"/>
      <c r="L11" s="533"/>
      <c r="M11" s="533"/>
      <c r="N11" s="533"/>
      <c r="O11" s="24" t="s">
        <v>14</v>
      </c>
      <c r="P11" s="24" t="s">
        <v>791</v>
      </c>
      <c r="Q11" s="24" t="s">
        <v>16</v>
      </c>
      <c r="R11" s="533"/>
      <c r="S11" s="550"/>
      <c r="T11" s="553"/>
      <c r="U11" s="553"/>
      <c r="V11" s="550"/>
      <c r="W11" s="553"/>
      <c r="X11" s="578"/>
      <c r="Y11" s="50" t="s">
        <v>17</v>
      </c>
      <c r="Z11" s="50" t="s">
        <v>18</v>
      </c>
      <c r="AA11" s="533"/>
      <c r="AB11" s="533"/>
      <c r="AC11" s="50" t="s">
        <v>637</v>
      </c>
      <c r="AD11" s="50" t="s">
        <v>638</v>
      </c>
      <c r="AE11" s="50" t="s">
        <v>639</v>
      </c>
      <c r="AI11" t="s">
        <v>322</v>
      </c>
    </row>
    <row r="12" spans="4:59" ht="20.100000000000001" customHeight="1">
      <c r="D12" s="7" t="s">
        <v>623</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6"/>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6" spans="5:27">
      <c r="F26" s="16"/>
    </row>
    <row r="28" spans="5:27" ht="15.75" customHeight="1"/>
    <row r="29" spans="5:27" hidden="1">
      <c r="E29" s="369"/>
    </row>
    <row r="30" spans="5:27" hidden="1">
      <c r="E30" s="369"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I44" s="16"/>
    </row>
  </sheetData>
  <sheetProtection password="F884" sheet="1" objects="1" scenarios="1"/>
  <mergeCells count="25">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 ref="J9:J11"/>
    <mergeCell ref="K9:K11"/>
    <mergeCell ref="L9:L11"/>
    <mergeCell ref="M9:M11"/>
    <mergeCell ref="N9:N11"/>
    <mergeCell ref="I9:I11"/>
    <mergeCell ref="D9:D11"/>
    <mergeCell ref="E9:E11"/>
    <mergeCell ref="F9:F11"/>
    <mergeCell ref="G9:G11"/>
    <mergeCell ref="H9:H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G45"/>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1" width="20.6640625" customWidth="1"/>
    <col min="32" max="32" width="0.88671875" customWidth="1"/>
    <col min="33" max="35" width="5.6640625" hidden="1" customWidth="1"/>
    <col min="36" max="16384" width="5.109375" hidden="1"/>
  </cols>
  <sheetData>
    <row r="1" spans="4:59" hidden="1">
      <c r="I1">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9"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AH8" t="s">
        <v>325</v>
      </c>
    </row>
    <row r="9" spans="4:59" ht="29.25" customHeight="1">
      <c r="D9" s="584" t="s">
        <v>111</v>
      </c>
      <c r="E9" s="584" t="s">
        <v>31</v>
      </c>
      <c r="F9" s="584" t="s">
        <v>352</v>
      </c>
      <c r="G9" s="584" t="s">
        <v>114</v>
      </c>
      <c r="H9" s="533" t="s">
        <v>1</v>
      </c>
      <c r="I9" s="584" t="s">
        <v>346</v>
      </c>
      <c r="J9" s="533" t="s">
        <v>3</v>
      </c>
      <c r="K9" s="533" t="s">
        <v>4</v>
      </c>
      <c r="L9" s="533" t="s">
        <v>5</v>
      </c>
      <c r="M9" s="533" t="s">
        <v>6</v>
      </c>
      <c r="N9" s="533" t="s">
        <v>7</v>
      </c>
      <c r="O9" s="533" t="s">
        <v>8</v>
      </c>
      <c r="P9" s="533"/>
      <c r="Q9" s="533"/>
      <c r="R9" s="533"/>
      <c r="S9" s="550" t="s">
        <v>790</v>
      </c>
      <c r="T9" s="551" t="s">
        <v>813</v>
      </c>
      <c r="U9" s="551" t="s">
        <v>902</v>
      </c>
      <c r="V9" s="550" t="s">
        <v>809</v>
      </c>
      <c r="W9" s="551" t="s">
        <v>784</v>
      </c>
      <c r="X9" s="578" t="s">
        <v>785</v>
      </c>
      <c r="Y9" s="533" t="s">
        <v>786</v>
      </c>
      <c r="Z9" s="533"/>
      <c r="AA9" s="533" t="s">
        <v>11</v>
      </c>
      <c r="AB9" s="533" t="s">
        <v>404</v>
      </c>
      <c r="AC9" s="567" t="s">
        <v>635</v>
      </c>
      <c r="AD9" s="568"/>
      <c r="AE9" s="569"/>
      <c r="AI9" t="s">
        <v>326</v>
      </c>
      <c r="AX9" t="s">
        <v>31</v>
      </c>
    </row>
    <row r="10" spans="4:59" ht="31.5" customHeight="1">
      <c r="D10" s="585"/>
      <c r="E10" s="585"/>
      <c r="F10" s="585"/>
      <c r="G10" s="585"/>
      <c r="H10" s="533"/>
      <c r="I10" s="585"/>
      <c r="J10" s="533"/>
      <c r="K10" s="533"/>
      <c r="L10" s="533"/>
      <c r="M10" s="533"/>
      <c r="N10" s="533"/>
      <c r="O10" s="533" t="s">
        <v>12</v>
      </c>
      <c r="P10" s="533"/>
      <c r="Q10" s="533"/>
      <c r="R10" s="533" t="s">
        <v>13</v>
      </c>
      <c r="S10" s="550"/>
      <c r="T10" s="552"/>
      <c r="U10" s="552"/>
      <c r="V10" s="550"/>
      <c r="W10" s="552"/>
      <c r="X10" s="578"/>
      <c r="Y10" s="533"/>
      <c r="Z10" s="533"/>
      <c r="AA10" s="533"/>
      <c r="AB10" s="533"/>
      <c r="AC10" s="544" t="s">
        <v>636</v>
      </c>
      <c r="AD10" s="545"/>
      <c r="AE10" s="546"/>
      <c r="AI10" t="s">
        <v>317</v>
      </c>
      <c r="AX10" t="s">
        <v>354</v>
      </c>
    </row>
    <row r="11" spans="4:59" ht="60" customHeight="1">
      <c r="D11" s="532"/>
      <c r="E11" s="532"/>
      <c r="F11" s="532"/>
      <c r="G11" s="532"/>
      <c r="H11" s="533"/>
      <c r="I11" s="532"/>
      <c r="J11" s="533"/>
      <c r="K11" s="533"/>
      <c r="L11" s="533"/>
      <c r="M11" s="533"/>
      <c r="N11" s="533"/>
      <c r="O11" s="24" t="s">
        <v>14</v>
      </c>
      <c r="P11" s="24" t="s">
        <v>791</v>
      </c>
      <c r="Q11" s="24" t="s">
        <v>16</v>
      </c>
      <c r="R11" s="533"/>
      <c r="S11" s="550"/>
      <c r="T11" s="553"/>
      <c r="U11" s="553"/>
      <c r="V11" s="550"/>
      <c r="W11" s="553"/>
      <c r="X11" s="578"/>
      <c r="Y11" s="24" t="s">
        <v>17</v>
      </c>
      <c r="Z11" s="24" t="s">
        <v>18</v>
      </c>
      <c r="AA11" s="533"/>
      <c r="AB11" s="533"/>
      <c r="AC11" s="50" t="s">
        <v>637</v>
      </c>
      <c r="AD11" s="50" t="s">
        <v>638</v>
      </c>
      <c r="AE11" s="50" t="s">
        <v>639</v>
      </c>
      <c r="AI11" t="s">
        <v>322</v>
      </c>
    </row>
    <row r="12" spans="4:59" ht="20.100000000000001" customHeight="1">
      <c r="D12" s="7" t="s">
        <v>606</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1"/>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IF(COUNT(M13:$M$14999)=0,"",SUM(AF1:AF65531))</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9" hidden="1">
      <c r="D15" s="30"/>
      <c r="P15" s="130"/>
      <c r="Z15" s="31"/>
      <c r="AA15" s="31"/>
      <c r="AB15" s="31"/>
      <c r="AC15" s="31"/>
      <c r="AD15" s="31"/>
      <c r="AE15" s="32"/>
    </row>
    <row r="16" spans="4:59" ht="20.100000000000001" customHeight="1">
      <c r="D16" s="44"/>
      <c r="E16" s="26"/>
      <c r="F16" s="26"/>
      <c r="G16" s="45" t="s">
        <v>367</v>
      </c>
      <c r="H16" s="350"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9" spans="5:27" hidden="1">
      <c r="E29" s="369"/>
    </row>
    <row r="30" spans="5:27" hidden="1">
      <c r="E30" s="369"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427</v>
      </c>
      <c r="F34" t="str">
        <f>IF(COUNTIF(E$13:E19,E34)&gt;=1,COUNTIFS(E$13:E19,E34,F$13:F19,"Category"),"")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429</v>
      </c>
      <c r="F36" t="str">
        <f>IF(COUNTIF(E$13:E21,E36)&gt;=1,COUNTIFS(E$13:E21,E36,F$13:F21,"Category"),"")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430</v>
      </c>
      <c r="F37" t="str">
        <f>IF(COUNTIF(E$13:E22,E37)&gt;=1,COUNTIFS(E$13:E22,E37,F$13:F22,"Category"),"")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431</v>
      </c>
      <c r="F38" t="str">
        <f>IF(COUNTIF(E$13:E23,E38)&gt;=1,COUNTIFS(E$13:E23,E38,F$13:F23,"Category"),"")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G40" s="130"/>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432</v>
      </c>
      <c r="F41" t="str">
        <f>IF(COUNTIF(E$13:E26,E41)&gt;=1,COUNTIFS(E$13:E26,E41,F$13:F26,"Category"),"")</f>
        <v/>
      </c>
      <c r="G41" s="130"/>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428</v>
      </c>
      <c r="F42" t="str">
        <f>IF(COUNTIF(E$13:E27,E42)&gt;=1,COUNTIFS(E$13:E27,E42,F$13:F27,"Category"),"")</f>
        <v/>
      </c>
      <c r="G42" s="130"/>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G43" s="130"/>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G44" s="130"/>
    </row>
    <row r="45" spans="5:27">
      <c r="G45" s="130"/>
    </row>
  </sheetData>
  <sheetProtection password="F884" sheet="1" objects="1" scenarios="1"/>
  <mergeCells count="25">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 ref="R10:R11"/>
    <mergeCell ref="U9:U11"/>
    <mergeCell ref="W9:W11"/>
    <mergeCell ref="D9:D11"/>
    <mergeCell ref="E9:E11"/>
    <mergeCell ref="F9:F11"/>
    <mergeCell ref="H9:H11"/>
    <mergeCell ref="I9:I11"/>
    <mergeCell ref="G9:G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E13">
      <formula1>$AT$1:$BG$1</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S9" t="s">
        <v>324</v>
      </c>
    </row>
    <row r="10" spans="5:45"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S10" t="s">
        <v>314</v>
      </c>
    </row>
    <row r="11" spans="5:45"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c r="AS11" t="s">
        <v>325</v>
      </c>
    </row>
    <row r="12" spans="5:45" ht="20.25" customHeight="1">
      <c r="E12" s="7" t="s">
        <v>622</v>
      </c>
      <c r="F12" s="39" t="s">
        <v>621</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S9" t="s">
        <v>324</v>
      </c>
    </row>
    <row r="10" spans="5:45"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S10" t="s">
        <v>314</v>
      </c>
    </row>
    <row r="11" spans="5:45"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c r="AS11" t="s">
        <v>325</v>
      </c>
    </row>
    <row r="12" spans="5:45" ht="20.25" customHeight="1">
      <c r="E12" s="7" t="s">
        <v>619</v>
      </c>
      <c r="F12" s="39" t="s">
        <v>618</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S9" t="s">
        <v>324</v>
      </c>
    </row>
    <row r="10" spans="5:45"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S10" t="s">
        <v>314</v>
      </c>
    </row>
    <row r="11" spans="5:45"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c r="AS11" t="s">
        <v>325</v>
      </c>
    </row>
    <row r="12" spans="5:45" ht="20.25" customHeight="1">
      <c r="E12" s="7" t="s">
        <v>617</v>
      </c>
      <c r="F12" s="39" t="s">
        <v>584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20.25" customHeight="1">
      <c r="E12" s="7" t="s">
        <v>616</v>
      </c>
      <c r="F12" s="39" t="s">
        <v>581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U9:U11"/>
    <mergeCell ref="AA9:AC9"/>
    <mergeCell ref="AA10:AC10"/>
    <mergeCell ref="V9:V11"/>
    <mergeCell ref="W9:X10"/>
    <mergeCell ref="Y9:Y11"/>
    <mergeCell ref="Z9:Z11"/>
    <mergeCell ref="M10:O10"/>
    <mergeCell ref="P10:P11"/>
    <mergeCell ref="T9:T11"/>
    <mergeCell ref="K9:K11"/>
    <mergeCell ref="L9:L11"/>
    <mergeCell ref="M9:P9"/>
    <mergeCell ref="Q9:Q11"/>
    <mergeCell ref="R9:R11"/>
    <mergeCell ref="S9:S11"/>
    <mergeCell ref="J9:J11"/>
    <mergeCell ref="E9:E11"/>
    <mergeCell ref="F9:F11"/>
    <mergeCell ref="G9:G11"/>
    <mergeCell ref="H9:H11"/>
    <mergeCell ref="I9:I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c r="AT9" t="s">
        <v>324</v>
      </c>
    </row>
    <row r="10" spans="5:46"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c r="AT10" t="s">
        <v>314</v>
      </c>
    </row>
    <row r="11" spans="5:46" ht="78.75" customHeight="1">
      <c r="E11" s="532"/>
      <c r="F11" s="533"/>
      <c r="G11" s="533"/>
      <c r="H11" s="533"/>
      <c r="I11" s="533"/>
      <c r="J11" s="533"/>
      <c r="K11" s="533"/>
      <c r="L11" s="533"/>
      <c r="M11" s="24" t="s">
        <v>14</v>
      </c>
      <c r="N11" s="24" t="s">
        <v>791</v>
      </c>
      <c r="O11" s="24" t="s">
        <v>16</v>
      </c>
      <c r="P11" s="533"/>
      <c r="Q11" s="550"/>
      <c r="R11" s="553"/>
      <c r="S11" s="553"/>
      <c r="T11" s="550"/>
      <c r="U11" s="553"/>
      <c r="V11" s="578"/>
      <c r="W11" s="24" t="s">
        <v>17</v>
      </c>
      <c r="X11" s="24" t="s">
        <v>18</v>
      </c>
      <c r="Y11" s="533"/>
      <c r="Z11" s="533"/>
      <c r="AA11" s="50" t="s">
        <v>637</v>
      </c>
      <c r="AB11" s="50" t="s">
        <v>638</v>
      </c>
      <c r="AC11" s="50" t="s">
        <v>639</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84"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85"/>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2"/>
      <c r="Z11" s="533"/>
      <c r="AA11" s="50" t="s">
        <v>637</v>
      </c>
      <c r="AB11" s="50" t="s">
        <v>638</v>
      </c>
      <c r="AC11" s="50" t="s">
        <v>639</v>
      </c>
    </row>
    <row r="12" spans="5:32" ht="18.75" customHeight="1">
      <c r="E12" s="7" t="s">
        <v>611</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V9:V11"/>
    <mergeCell ref="T9:T11"/>
    <mergeCell ref="M10:O10"/>
    <mergeCell ref="P10:P11"/>
    <mergeCell ref="R9:R11"/>
    <mergeCell ref="S9:S11"/>
    <mergeCell ref="U9:U11"/>
    <mergeCell ref="W9:X10"/>
    <mergeCell ref="AA9:AC9"/>
    <mergeCell ref="AA10:AC10"/>
    <mergeCell ref="Z9:Z11"/>
    <mergeCell ref="Y9:Y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AF18"/>
  <sheetViews>
    <sheetView showGridLines="0" topLeftCell="A7" zoomScale="80" zoomScaleNormal="80" workbookViewId="0">
      <pane xSplit="6" ySplit="5" topLeftCell="U12" activePane="bottomRight" state="frozen"/>
      <selection activeCell="D7" sqref="D7"/>
      <selection pane="topRight" activeCell="G7" sqref="G7"/>
      <selection pane="bottomLeft" activeCell="D12" sqref="D12"/>
      <selection pane="bottomRight" activeCell="F18" sqref="F18"/>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5.6640625" customWidth="1"/>
    <col min="31" max="32" width="5.6640625" hidden="1" customWidth="1"/>
    <col min="33" max="16384" width="5.44140625" hidden="1"/>
  </cols>
  <sheetData>
    <row r="1" spans="5:32" hidden="1">
      <c r="I1">
        <v>2</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s="6" customFormat="1" ht="20.100000000000001" customHeight="1">
      <c r="E12" s="7" t="s">
        <v>612</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IF(COUNT(K13:$K$15002)=0,"",SUM(AE1:AE65534))</f>
        <v>2</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69" t="s">
        <v>927</v>
      </c>
      <c r="G15" s="468" t="s">
        <v>928</v>
      </c>
      <c r="H15" s="34">
        <v>310400</v>
      </c>
      <c r="I15" s="34"/>
      <c r="J15" s="34"/>
      <c r="K15" s="263">
        <f>+IFERROR(IF(COUNT(H15:J15),ROUND(SUM(H15:J15),0),""),"")</f>
        <v>310400</v>
      </c>
      <c r="L15" s="38">
        <f>+IFERROR(IF(COUNT(K15),ROUND(K15/'Shareholding Pattern'!$L$78*100,2),""),"")</f>
        <v>2.62</v>
      </c>
      <c r="M15" s="131">
        <f>IF(H15="","",H15)</f>
        <v>310400</v>
      </c>
      <c r="N15" s="131"/>
      <c r="O15" s="466">
        <f>+IFERROR(IF(COUNT(M15:N15),ROUND(SUM(M15,N15),2),""),"")</f>
        <v>310400</v>
      </c>
      <c r="P15" s="38">
        <f>+IFERROR(IF(COUNT(O15),ROUND(O15/('Shareholding Pattern'!$P$79)*100,2),""),"")</f>
        <v>2.62</v>
      </c>
      <c r="Q15" s="34"/>
      <c r="R15" s="34"/>
      <c r="S15" s="34"/>
      <c r="T15" s="263" t="str">
        <f>+IFERROR(IF(COUNT(Q15:S15),ROUND(SUM(Q15:S15),0),""),"")</f>
        <v/>
      </c>
      <c r="U15" s="263">
        <f>+IFERROR(IF(COUNT(K15,T15),ROUND(SUM(K15,T15),0),""),"")</f>
        <v>310400</v>
      </c>
      <c r="V15" s="38">
        <f>+IFERROR(IF(COUNT(K15,T15),ROUND(SUM(T15,K15)/SUM('Shareholding Pattern'!$L$78,'Shareholding Pattern'!$U$78)*100,2),""),"")</f>
        <v>2.62</v>
      </c>
      <c r="W15" s="34">
        <v>0</v>
      </c>
      <c r="X15" s="466">
        <f>+IFERROR(IF(COUNT(W15),ROUND(SUM(W15)/SUM(K15)*100,2),""),0)</f>
        <v>0</v>
      </c>
      <c r="Y15" s="34">
        <v>310400</v>
      </c>
      <c r="Z15" s="176"/>
      <c r="AA15" s="34">
        <v>0</v>
      </c>
      <c r="AB15" s="34">
        <v>0</v>
      </c>
      <c r="AC15" s="34">
        <v>0</v>
      </c>
      <c r="AD15" s="9"/>
      <c r="AE15" s="9">
        <f>IF(SUM(K15)&gt;0,1,0)</f>
        <v>1</v>
      </c>
    </row>
    <row r="16" spans="5:32" ht="24.9" customHeight="1">
      <c r="E16" s="48">
        <v>2</v>
      </c>
      <c r="F16" s="469" t="s">
        <v>929</v>
      </c>
      <c r="G16" s="468" t="s">
        <v>930</v>
      </c>
      <c r="H16" s="34">
        <v>331200</v>
      </c>
      <c r="I16" s="34"/>
      <c r="J16" s="34"/>
      <c r="K16" s="263">
        <f>+IFERROR(IF(COUNT(H16:J16),ROUND(SUM(H16:J16),0),""),"")</f>
        <v>331200</v>
      </c>
      <c r="L16" s="38">
        <f>+IFERROR(IF(COUNT(K16),ROUND(K16/'Shareholding Pattern'!$L$78*100,2),""),"")</f>
        <v>2.8</v>
      </c>
      <c r="M16" s="131">
        <f>IF(H16="","",H16)</f>
        <v>331200</v>
      </c>
      <c r="N16" s="131"/>
      <c r="O16" s="466">
        <f>+IFERROR(IF(COUNT(M16:N16),ROUND(SUM(M16,N16),2),""),"")</f>
        <v>331200</v>
      </c>
      <c r="P16" s="38">
        <f>+IFERROR(IF(COUNT(O16),ROUND(O16/('Shareholding Pattern'!$P$79)*100,2),""),"")</f>
        <v>2.8</v>
      </c>
      <c r="Q16" s="34"/>
      <c r="R16" s="34"/>
      <c r="S16" s="34"/>
      <c r="T16" s="263" t="str">
        <f>+IFERROR(IF(COUNT(Q16:S16),ROUND(SUM(Q16:S16),0),""),"")</f>
        <v/>
      </c>
      <c r="U16" s="263">
        <f>+IFERROR(IF(COUNT(K16,T16),ROUND(SUM(K16,T16),0),""),"")</f>
        <v>331200</v>
      </c>
      <c r="V16" s="38">
        <f>+IFERROR(IF(COUNT(K16,T16),ROUND(SUM(T16,K16)/SUM('Shareholding Pattern'!$L$78,'Shareholding Pattern'!$U$78)*100,2),""),"")</f>
        <v>2.8</v>
      </c>
      <c r="W16" s="34">
        <v>331200</v>
      </c>
      <c r="X16" s="466">
        <f>+IFERROR(IF(COUNT(W16),ROUND(SUM(W16)/SUM(K16)*100,2),""),0)</f>
        <v>100</v>
      </c>
      <c r="Y16" s="34">
        <v>331200</v>
      </c>
      <c r="Z16" s="176"/>
      <c r="AA16" s="34">
        <v>0</v>
      </c>
      <c r="AB16" s="34">
        <v>0</v>
      </c>
      <c r="AC16" s="34">
        <v>0</v>
      </c>
      <c r="AD16" s="9"/>
      <c r="AE16" s="9">
        <f>IF(SUM(K16)&gt;0,1,0)</f>
        <v>1</v>
      </c>
    </row>
    <row r="17" spans="5:29" hidden="1">
      <c r="E17" s="1"/>
      <c r="F17" s="2"/>
      <c r="G17" s="2"/>
      <c r="H17" s="2"/>
      <c r="I17" s="2"/>
      <c r="J17" s="2"/>
      <c r="K17" s="2"/>
      <c r="L17" s="2"/>
      <c r="M17" s="2"/>
      <c r="N17" s="2"/>
      <c r="O17" s="2"/>
      <c r="P17" s="2"/>
      <c r="Q17" s="2"/>
      <c r="R17" s="2"/>
      <c r="S17" s="2"/>
      <c r="T17" s="2"/>
      <c r="U17" s="2"/>
      <c r="V17" s="2"/>
      <c r="W17" s="2"/>
      <c r="X17" s="2"/>
      <c r="Y17" s="31"/>
      <c r="Z17" s="31"/>
      <c r="AA17" s="31"/>
      <c r="AB17" s="31"/>
      <c r="AC17" s="32"/>
    </row>
    <row r="18" spans="5:29" ht="20.100000000000001" customHeight="1">
      <c r="E18" s="27"/>
      <c r="F18" s="52" t="s">
        <v>367</v>
      </c>
      <c r="G18" s="52" t="s">
        <v>16</v>
      </c>
      <c r="H18" s="47">
        <f>+IFERROR(IF(COUNT(H14:H17),ROUND(SUM(H14:H17),0),""),"")</f>
        <v>641600</v>
      </c>
      <c r="I18" s="47" t="str">
        <f>+IFERROR(IF(COUNT(I14:I17),ROUND(SUM(I14:I17),0),""),"")</f>
        <v/>
      </c>
      <c r="J18" s="47" t="str">
        <f>+IFERROR(IF(COUNT(J14:J17),ROUND(SUM(J14:J17),0),""),"")</f>
        <v/>
      </c>
      <c r="K18" s="47">
        <f>+IFERROR(IF(COUNT(K14:K17),ROUND(SUM(K14:K17),0),""),"")</f>
        <v>641600</v>
      </c>
      <c r="L18" s="141">
        <f>+IFERROR(IF(COUNT(K18),ROUND(K18/'Shareholding Pattern'!$L$78*100,2),""),"")</f>
        <v>5.42</v>
      </c>
      <c r="M18" s="121">
        <f>+IFERROR(IF(COUNT(M14:M17),ROUND(SUM(M14:M17),0),""),"")</f>
        <v>641600</v>
      </c>
      <c r="N18" s="121" t="str">
        <f>+IFERROR(IF(COUNT(N14:N17),ROUND(SUM(N14:N17),0),""),"")</f>
        <v/>
      </c>
      <c r="O18" s="121">
        <f>+IFERROR(IF(COUNT(O14:O17),ROUND(SUM(O14:O17),0),""),"")</f>
        <v>641600</v>
      </c>
      <c r="P18" s="141">
        <f>+IFERROR(IF(COUNT(O18),ROUND(O18/('Shareholding Pattern'!$P$79)*100,2),""),"")</f>
        <v>5.42</v>
      </c>
      <c r="Q18" s="47" t="str">
        <f>+IFERROR(IF(COUNT(Q14:Q17),ROUND(SUM(Q14:Q17),0),""),"")</f>
        <v/>
      </c>
      <c r="R18" s="47" t="str">
        <f>+IFERROR(IF(COUNT(R14:R17),ROUND(SUM(R14:R17),0),""),"")</f>
        <v/>
      </c>
      <c r="S18" s="47" t="str">
        <f>+IFERROR(IF(COUNT(S14:S17),ROUND(SUM(S14:S17),0),""),"")</f>
        <v/>
      </c>
      <c r="T18" s="47" t="str">
        <f>+IFERROR(IF(COUNT(T14:T17),ROUND(SUM(T14:T17),0),""),"")</f>
        <v/>
      </c>
      <c r="U18" s="47">
        <f>+IFERROR(IF(COUNT(U14:U17),ROUND(SUM(U14:U17),0),""),"")</f>
        <v>641600</v>
      </c>
      <c r="V18" s="141">
        <f>+IFERROR(IF(COUNT(K18,T18),ROUND(SUM(T18,K18)/SUM('Shareholding Pattern'!$L$78,'Shareholding Pattern'!$U$78)*100,2),""),"")</f>
        <v>5.42</v>
      </c>
      <c r="W18" s="47">
        <f>+IFERROR(IF(COUNT(W14:W17),ROUND(SUM(W14:W17),0),""),"")</f>
        <v>331200</v>
      </c>
      <c r="X18" s="141">
        <f>+IFERROR(IF(COUNT(W18),ROUND(SUM(W18)/SUM(K18)*100,2),""),0)</f>
        <v>51.62</v>
      </c>
      <c r="Y18" s="47">
        <f>+IFERROR(IF(COUNT(Y14:Y17),ROUND(SUM(Y14:Y17),0),""),"")</f>
        <v>641600</v>
      </c>
      <c r="Z18" s="349"/>
      <c r="AA18" s="47">
        <f>+IFERROR(IF(COUNT(AA14:AA17),ROUND(SUM(AA14:AA17),0),""),"")</f>
        <v>0</v>
      </c>
      <c r="AB18" s="47">
        <f>+IFERROR(IF(COUNT(AB14:AB17),ROUND(SUM(AB14:AB17),0),""),"")</f>
        <v>0</v>
      </c>
      <c r="AC18" s="47">
        <f>+IFERROR(IF(COUNT(AC14:AC17),ROUND(SUM(AC14:AC17),0),""),"")</f>
        <v>0</v>
      </c>
    </row>
  </sheetData>
  <sheetProtection password="F884" sheet="1" objects="1" scenarios="1"/>
  <dataConsolidate/>
  <mergeCells count="22">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 ref="S9:S11"/>
    <mergeCell ref="U9:U11"/>
    <mergeCell ref="W9:X10"/>
    <mergeCell ref="Y9:Y11"/>
    <mergeCell ref="V9:V11"/>
    <mergeCell ref="T9:T11"/>
  </mergeCells>
  <dataValidations count="7">
    <dataValidation type="whole" operator="lessThanOrEqual" allowBlank="1" showInputMessage="1" showErrorMessage="1" sqref="Y13 Y15:Y16">
      <formula1>K13</formula1>
    </dataValidation>
    <dataValidation type="textLength" operator="equal" allowBlank="1" showInputMessage="1" showErrorMessage="1" prompt="[A-Z][A-Z][A-Z][A-Z][A-Z][0-9][0-9][0-9][0-9][A-Z]_x000a__x000a_In absence of PAN write : ZZZZZ9999Z" sqref="G13 G15:G16">
      <formula1>10</formula1>
    </dataValidation>
    <dataValidation type="whole" operator="greaterThanOrEqual" allowBlank="1" showInputMessage="1" showErrorMessage="1" sqref="H13:J13 M13:N13 Q13:S13 M15:N16 Q15:S16 H15:J16">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6">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6">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6">
      <formula1>K13</formula1>
    </dataValidation>
    <dataValidation type="whole" operator="lessThanOrEqual" allowBlank="1" showInputMessage="1" showErrorMessage="1" sqref="W13 W15:W16">
      <formula1>K13</formula1>
    </dataValidation>
  </dataValidations>
  <hyperlinks>
    <hyperlink ref="G18" location="'Shareholding Pattern'!F64" display="Total"/>
    <hyperlink ref="F18"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60960</xdr:colOff>
                    <xdr:row>15</xdr:row>
                    <xdr:rowOff>60960</xdr:rowOff>
                  </from>
                  <to>
                    <xdr:col>25</xdr:col>
                    <xdr:colOff>1356360</xdr:colOff>
                    <xdr:row>15</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1" t="s">
        <v>790</v>
      </c>
      <c r="R9" s="551" t="s">
        <v>813</v>
      </c>
      <c r="S9" s="551" t="s">
        <v>902</v>
      </c>
      <c r="T9" s="550" t="s">
        <v>809</v>
      </c>
      <c r="U9" s="551" t="s">
        <v>784</v>
      </c>
      <c r="V9" s="594" t="s">
        <v>785</v>
      </c>
      <c r="W9" s="561" t="s">
        <v>786</v>
      </c>
      <c r="X9" s="562"/>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2"/>
      <c r="R10" s="552"/>
      <c r="S10" s="552"/>
      <c r="T10" s="550"/>
      <c r="U10" s="552"/>
      <c r="V10" s="595"/>
      <c r="W10" s="534"/>
      <c r="X10" s="535"/>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3"/>
      <c r="R11" s="553"/>
      <c r="S11" s="553"/>
      <c r="T11" s="550"/>
      <c r="U11" s="553"/>
      <c r="V11" s="596"/>
      <c r="W11" s="24" t="s">
        <v>17</v>
      </c>
      <c r="X11" s="24" t="s">
        <v>18</v>
      </c>
      <c r="Y11" s="533"/>
      <c r="Z11" s="533"/>
      <c r="AA11" s="50" t="s">
        <v>637</v>
      </c>
      <c r="AB11" s="50" t="s">
        <v>638</v>
      </c>
      <c r="AC11" s="50" t="s">
        <v>639</v>
      </c>
    </row>
    <row r="12" spans="5:32" s="6" customFormat="1" ht="20.100000000000001" customHeight="1">
      <c r="E12" s="7" t="s">
        <v>605</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9" width="14.5546875" hidden="1" customWidth="1"/>
    <col min="20" max="20" width="19.109375" hidden="1" customWidth="1"/>
    <col min="21" max="21" width="14.6640625" customWidth="1"/>
    <col min="22" max="22" width="8.44140625" hidden="1" customWidth="1"/>
    <col min="23" max="23" width="15.44140625" customWidth="1"/>
    <col min="24" max="24" width="19.109375"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84" t="s">
        <v>115</v>
      </c>
      <c r="F9" s="533" t="s">
        <v>114</v>
      </c>
      <c r="G9" s="533" t="s">
        <v>1</v>
      </c>
      <c r="H9" s="533" t="s">
        <v>3</v>
      </c>
      <c r="I9" s="533" t="s">
        <v>4</v>
      </c>
      <c r="J9" s="533" t="s">
        <v>5</v>
      </c>
      <c r="K9" s="533" t="s">
        <v>6</v>
      </c>
      <c r="L9" s="533" t="s">
        <v>7</v>
      </c>
      <c r="M9" s="533" t="s">
        <v>8</v>
      </c>
      <c r="N9" s="533"/>
      <c r="O9" s="533"/>
      <c r="P9" s="533"/>
      <c r="Q9" s="533" t="s">
        <v>9</v>
      </c>
      <c r="R9" s="584" t="s">
        <v>410</v>
      </c>
      <c r="S9" s="584" t="s">
        <v>112</v>
      </c>
      <c r="T9" s="533" t="s">
        <v>86</v>
      </c>
      <c r="U9" s="533" t="s">
        <v>10</v>
      </c>
      <c r="V9" s="533"/>
      <c r="W9" s="533" t="s">
        <v>11</v>
      </c>
      <c r="X9" s="533" t="s">
        <v>404</v>
      </c>
    </row>
    <row r="10" spans="5:30" ht="31.5" customHeight="1">
      <c r="E10" s="585"/>
      <c r="F10" s="533"/>
      <c r="G10" s="533"/>
      <c r="H10" s="533"/>
      <c r="I10" s="533"/>
      <c r="J10" s="533"/>
      <c r="K10" s="533"/>
      <c r="L10" s="533"/>
      <c r="M10" s="533" t="s">
        <v>12</v>
      </c>
      <c r="N10" s="533"/>
      <c r="O10" s="533"/>
      <c r="P10" s="533" t="s">
        <v>13</v>
      </c>
      <c r="Q10" s="533"/>
      <c r="R10" s="585"/>
      <c r="S10" s="585"/>
      <c r="T10" s="533"/>
      <c r="U10" s="533"/>
      <c r="V10" s="533"/>
      <c r="W10" s="533"/>
      <c r="X10" s="533"/>
    </row>
    <row r="11" spans="5:30" ht="78.75" customHeight="1">
      <c r="E11" s="532"/>
      <c r="F11" s="533"/>
      <c r="G11" s="533"/>
      <c r="H11" s="533"/>
      <c r="I11" s="533"/>
      <c r="J11" s="533"/>
      <c r="K11" s="533"/>
      <c r="L11" s="533"/>
      <c r="M11" s="24" t="s">
        <v>14</v>
      </c>
      <c r="N11" s="24" t="s">
        <v>15</v>
      </c>
      <c r="O11" s="24" t="s">
        <v>16</v>
      </c>
      <c r="P11" s="533"/>
      <c r="Q11" s="533"/>
      <c r="R11" s="532"/>
      <c r="S11" s="532"/>
      <c r="T11" s="533"/>
      <c r="U11" s="24" t="s">
        <v>17</v>
      </c>
      <c r="V11" s="24" t="s">
        <v>18</v>
      </c>
      <c r="W11" s="533"/>
      <c r="X11" s="533"/>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402</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password="F884" sheet="1" objects="1" scenarios="1"/>
  <mergeCells count="18">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V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84" t="s">
        <v>111</v>
      </c>
      <c r="F9" s="533" t="s">
        <v>114</v>
      </c>
      <c r="G9" s="533" t="s">
        <v>1</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c r="AA9" s="567" t="s">
        <v>635</v>
      </c>
      <c r="AB9" s="568"/>
      <c r="AC9" s="569"/>
    </row>
    <row r="10" spans="5:32" ht="31.5" customHeight="1">
      <c r="E10" s="585"/>
      <c r="F10" s="533"/>
      <c r="G10" s="533"/>
      <c r="H10" s="533"/>
      <c r="I10" s="533"/>
      <c r="J10" s="533"/>
      <c r="K10" s="533"/>
      <c r="L10" s="533"/>
      <c r="M10" s="533" t="s">
        <v>12</v>
      </c>
      <c r="N10" s="533"/>
      <c r="O10" s="533"/>
      <c r="P10" s="533" t="s">
        <v>13</v>
      </c>
      <c r="Q10" s="550"/>
      <c r="R10" s="552"/>
      <c r="S10" s="552"/>
      <c r="T10" s="550"/>
      <c r="U10" s="552"/>
      <c r="V10" s="578"/>
      <c r="W10" s="533"/>
      <c r="X10" s="533"/>
      <c r="Y10" s="533"/>
      <c r="Z10" s="533"/>
      <c r="AA10" s="544" t="s">
        <v>636</v>
      </c>
      <c r="AB10" s="545"/>
      <c r="AC10" s="546"/>
    </row>
    <row r="11" spans="5:32" ht="78.75" customHeight="1">
      <c r="E11" s="532"/>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c r="AA11" s="50" t="s">
        <v>637</v>
      </c>
      <c r="AB11" s="50" t="s">
        <v>638</v>
      </c>
      <c r="AC11" s="50" t="s">
        <v>639</v>
      </c>
    </row>
    <row r="12" spans="5:32" ht="15.6">
      <c r="E12" s="7" t="s">
        <v>609</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S9:S11"/>
    <mergeCell ref="U9:U11"/>
    <mergeCell ref="Q9:Q11"/>
    <mergeCell ref="R9:R11"/>
    <mergeCell ref="M10:O10"/>
    <mergeCell ref="P10:P11"/>
    <mergeCell ref="J9:J11"/>
    <mergeCell ref="K9:K11"/>
    <mergeCell ref="L9:L11"/>
    <mergeCell ref="M9:P9"/>
    <mergeCell ref="E9:E11"/>
    <mergeCell ref="F9:F11"/>
    <mergeCell ref="G9:G11"/>
    <mergeCell ref="H9:H11"/>
    <mergeCell ref="I9:I11"/>
    <mergeCell ref="W9:X10"/>
    <mergeCell ref="Y9:Y11"/>
    <mergeCell ref="V9:V11"/>
    <mergeCell ref="T9:T11"/>
    <mergeCell ref="AA9:AC9"/>
    <mergeCell ref="AA10:AC10"/>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D60"/>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F12" sqref="F12"/>
    </sheetView>
  </sheetViews>
  <sheetFormatPr defaultColWidth="0" defaultRowHeight="14.4" zeroHeight="1"/>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1" width="20.6640625" customWidth="1"/>
    <col min="32" max="32" width="0.88671875" customWidth="1"/>
    <col min="33" max="35" width="5.6640625" hidden="1" customWidth="1"/>
    <col min="36" max="16384" width="2.5546875" hidden="1"/>
  </cols>
  <sheetData>
    <row r="1" spans="4:56" hidden="1">
      <c r="I1">
        <v>1</v>
      </c>
      <c r="J1">
        <v>0</v>
      </c>
      <c r="AG1" t="s">
        <v>319</v>
      </c>
      <c r="AH1" t="s">
        <v>403</v>
      </c>
      <c r="AI1" t="s">
        <v>325</v>
      </c>
      <c r="AJ1" t="s">
        <v>369</v>
      </c>
      <c r="AK1" t="s">
        <v>430</v>
      </c>
      <c r="AL1" t="s">
        <v>328</v>
      </c>
      <c r="AM1" t="s">
        <v>364</v>
      </c>
      <c r="AN1" t="s">
        <v>316</v>
      </c>
      <c r="AO1" t="s">
        <v>411</v>
      </c>
      <c r="AP1" t="s">
        <v>425</v>
      </c>
      <c r="AQ1" t="s">
        <v>426</v>
      </c>
      <c r="AR1" t="s">
        <v>508</v>
      </c>
      <c r="AS1" t="s">
        <v>314</v>
      </c>
      <c r="AT1" t="s">
        <v>776</v>
      </c>
      <c r="AU1" t="s">
        <v>509</v>
      </c>
      <c r="AV1" t="s">
        <v>324</v>
      </c>
      <c r="AW1" t="s">
        <v>510</v>
      </c>
      <c r="AX1" t="s">
        <v>511</v>
      </c>
      <c r="AY1" t="s">
        <v>512</v>
      </c>
      <c r="AZ1" t="s">
        <v>431</v>
      </c>
      <c r="BA1" t="s">
        <v>320</v>
      </c>
      <c r="BB1" t="s">
        <v>315</v>
      </c>
      <c r="BC1" t="s">
        <v>313</v>
      </c>
      <c r="BD1" t="s">
        <v>368</v>
      </c>
    </row>
    <row r="2" spans="4:56"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6" hidden="1">
      <c r="I3">
        <f ca="1">+IFERROR(IF(COUNT(I13:I16),ROUND(SUMIF($F$13:I16,"Category",I13:I16),0),""),"")</f>
        <v>47</v>
      </c>
      <c r="J3">
        <f ca="1">+IFERROR(IF(COUNT(J13:J16),ROUND(SUMIF($F$13:J16,"Category",J13:J16),0),""),"")</f>
        <v>100800</v>
      </c>
      <c r="K3" t="str">
        <f>+IFERROR(IF(COUNT(K13:K16),ROUND(SUMIF($F$13:K16,"Category",K13:K16),0),""),"")</f>
        <v/>
      </c>
      <c r="L3" t="str">
        <f>+IFERROR(IF(COUNT(L13:L16),ROUND(SUMIF($F$13:L16,"Category",L13:L16),0),""),"")</f>
        <v/>
      </c>
      <c r="M3">
        <f ca="1">+IFERROR(IF(COUNT(M13:M16),ROUND(SUMIF($F$13:M16,"Category",M13:M16),0),""),"")</f>
        <v>100800</v>
      </c>
      <c r="N3">
        <f ca="1">+IFERROR(IF(COUNT(N13:N16),ROUND(SUMIF($F$13:N16,"Category",N13:N16),2),""),"")</f>
        <v>0.85</v>
      </c>
      <c r="O3">
        <f ca="1">+IFERROR(IF(COUNT(O13:O16),ROUND(SUMIF($F$13:O16,"Category",O13:O16),0),""),"")</f>
        <v>100800</v>
      </c>
      <c r="P3" t="str">
        <f>+IFERROR(IF(COUNT(P13:P16),ROUND(SUMIF($F$13:P16,"Category",P13:P16),0),""),"")</f>
        <v/>
      </c>
      <c r="Q3">
        <f ca="1">+IFERROR(IF(COUNT(Q13:Q16),ROUND(SUMIF($F$13:Q16,"Category",Q13:Q16),0),""),"")</f>
        <v>100800</v>
      </c>
      <c r="R3">
        <f ca="1">+IFERROR(IF(COUNT(R13:R16),ROUND(SUMIF($F$13:R16,"Category",R13:R16),2),""),"")</f>
        <v>0.85</v>
      </c>
      <c r="S3" t="str">
        <f>+IFERROR(IF(COUNT(S13:S16),ROUND(SUMIF($F$13:S16,"Category",S13:S16),0),""),"")</f>
        <v/>
      </c>
      <c r="T3" t="str">
        <f>+IFERROR(IF(COUNT(T13:T16),ROUND(SUMIF($F$13:T16,"Category",T13:T16),0),""),"")</f>
        <v/>
      </c>
      <c r="V3" t="str">
        <f>+IFERROR(IF(COUNT(V13:V16),ROUND(SUMIF($F$13:V16,"Category",V13:V16),0),""),"")</f>
        <v/>
      </c>
      <c r="X3">
        <f ca="1">+IFERROR(IF(COUNT(X13:X16),ROUND(SUMIF($F$13:X16,"Category",X13:X16),2),""),"")</f>
        <v>0.85</v>
      </c>
      <c r="Y3">
        <f ca="1">+IFERROR(IF(COUNT(Y13:Y16),ROUND(SUMIF($F$13:Y16,"Category",Y13:Y16),0),""),"")</f>
        <v>0</v>
      </c>
      <c r="Z3">
        <f ca="1">+IFERROR(IF(COUNT(Z13:Z16),ROUND(SUMIF($F$13:Z16,"Category",Z13:Z16),2),""),"")</f>
        <v>0</v>
      </c>
      <c r="AA3">
        <f ca="1">+IFERROR(IF(COUNT(AA13:AA16),ROUND(SUMIF($F$13:AA16,"Category",AA13:AA16),0),""),"")</f>
        <v>100800</v>
      </c>
    </row>
    <row r="7" spans="4:56"/>
    <row r="8" spans="4:56"/>
    <row r="9" spans="4:56" ht="39.9" customHeight="1">
      <c r="D9" s="584" t="s">
        <v>111</v>
      </c>
      <c r="E9" s="584" t="s">
        <v>31</v>
      </c>
      <c r="F9" s="584" t="s">
        <v>352</v>
      </c>
      <c r="G9" s="584" t="s">
        <v>114</v>
      </c>
      <c r="H9" s="533" t="s">
        <v>1</v>
      </c>
      <c r="I9" s="584" t="s">
        <v>346</v>
      </c>
      <c r="J9" s="533" t="s">
        <v>3</v>
      </c>
      <c r="K9" s="533" t="s">
        <v>4</v>
      </c>
      <c r="L9" s="533" t="s">
        <v>5</v>
      </c>
      <c r="M9" s="533" t="s">
        <v>6</v>
      </c>
      <c r="N9" s="533" t="s">
        <v>7</v>
      </c>
      <c r="O9" s="533" t="s">
        <v>8</v>
      </c>
      <c r="P9" s="533"/>
      <c r="Q9" s="533"/>
      <c r="R9" s="533"/>
      <c r="S9" s="550" t="s">
        <v>790</v>
      </c>
      <c r="T9" s="551" t="s">
        <v>813</v>
      </c>
      <c r="U9" s="551" t="s">
        <v>902</v>
      </c>
      <c r="V9" s="550" t="s">
        <v>809</v>
      </c>
      <c r="W9" s="551" t="s">
        <v>784</v>
      </c>
      <c r="X9" s="578" t="s">
        <v>785</v>
      </c>
      <c r="Y9" s="533" t="s">
        <v>786</v>
      </c>
      <c r="Z9" s="533"/>
      <c r="AA9" s="533" t="s">
        <v>11</v>
      </c>
      <c r="AB9" s="533" t="s">
        <v>404</v>
      </c>
      <c r="AC9" s="567" t="s">
        <v>635</v>
      </c>
      <c r="AD9" s="568"/>
      <c r="AE9" s="569"/>
      <c r="AX9" t="s">
        <v>31</v>
      </c>
    </row>
    <row r="10" spans="4:56" ht="39.9" customHeight="1">
      <c r="D10" s="585"/>
      <c r="E10" s="585"/>
      <c r="F10" s="585"/>
      <c r="G10" s="585"/>
      <c r="H10" s="533"/>
      <c r="I10" s="585"/>
      <c r="J10" s="533"/>
      <c r="K10" s="533"/>
      <c r="L10" s="533"/>
      <c r="M10" s="533"/>
      <c r="N10" s="533"/>
      <c r="O10" s="533" t="s">
        <v>12</v>
      </c>
      <c r="P10" s="533"/>
      <c r="Q10" s="533"/>
      <c r="R10" s="533" t="s">
        <v>13</v>
      </c>
      <c r="S10" s="550"/>
      <c r="T10" s="552"/>
      <c r="U10" s="552"/>
      <c r="V10" s="550"/>
      <c r="W10" s="552"/>
      <c r="X10" s="578"/>
      <c r="Y10" s="533"/>
      <c r="Z10" s="533"/>
      <c r="AA10" s="533"/>
      <c r="AB10" s="533"/>
      <c r="AC10" s="544" t="s">
        <v>636</v>
      </c>
      <c r="AD10" s="545"/>
      <c r="AE10" s="546"/>
      <c r="AX10" t="s">
        <v>354</v>
      </c>
    </row>
    <row r="11" spans="4:56" ht="54.9" customHeight="1">
      <c r="D11" s="532"/>
      <c r="E11" s="532"/>
      <c r="F11" s="532"/>
      <c r="G11" s="532"/>
      <c r="H11" s="533"/>
      <c r="I11" s="532"/>
      <c r="J11" s="533"/>
      <c r="K11" s="533"/>
      <c r="L11" s="533"/>
      <c r="M11" s="533"/>
      <c r="N11" s="533"/>
      <c r="O11" s="24" t="s">
        <v>14</v>
      </c>
      <c r="P11" s="24" t="s">
        <v>791</v>
      </c>
      <c r="Q11" s="24" t="s">
        <v>16</v>
      </c>
      <c r="R11" s="533"/>
      <c r="S11" s="550"/>
      <c r="T11" s="553"/>
      <c r="U11" s="553"/>
      <c r="V11" s="550"/>
      <c r="W11" s="553"/>
      <c r="X11" s="578"/>
      <c r="Y11" s="50" t="s">
        <v>17</v>
      </c>
      <c r="Z11" s="50" t="s">
        <v>18</v>
      </c>
      <c r="AA11" s="533"/>
      <c r="AB11" s="533"/>
      <c r="AC11" s="50" t="s">
        <v>637</v>
      </c>
      <c r="AD11" s="50" t="s">
        <v>638</v>
      </c>
      <c r="AE11" s="50" t="s">
        <v>639</v>
      </c>
    </row>
    <row r="12" spans="4:56" ht="20.100000000000001" customHeight="1">
      <c r="D12" s="7" t="s">
        <v>613</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6" s="9" customFormat="1" hidden="1">
      <c r="D13" s="68"/>
      <c r="E13" s="351"/>
      <c r="F13" s="351"/>
      <c r="G13" s="357"/>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IF(COUNT(M13:$M$15000)=0,"",SUM(AF1:AF65532))</f>
        <v>1</v>
      </c>
      <c r="AI13"/>
    </row>
    <row r="14" spans="4:56"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6" ht="24.75" customHeight="1">
      <c r="D15" s="68">
        <v>1</v>
      </c>
      <c r="E15" s="471" t="s">
        <v>314</v>
      </c>
      <c r="F15" s="471" t="s">
        <v>31</v>
      </c>
      <c r="G15" s="470"/>
      <c r="H15" s="472"/>
      <c r="I15" s="34">
        <v>47</v>
      </c>
      <c r="J15" s="34">
        <v>100800</v>
      </c>
      <c r="K15" s="34"/>
      <c r="L15" s="34"/>
      <c r="M15" s="473">
        <f>+IFERROR(IF(COUNT(J15:L15),ROUND(SUM(J15:L15),0),""),"")</f>
        <v>100800</v>
      </c>
      <c r="N15" s="142">
        <f>+IFERROR(IF(COUNT(M15),ROUND(M15/'Shareholding Pattern'!$L$78*100,2),""),"")</f>
        <v>0.85</v>
      </c>
      <c r="O15" s="34">
        <f>IF(J15="","",J15)</f>
        <v>100800</v>
      </c>
      <c r="P15" s="34"/>
      <c r="Q15" s="473">
        <f>+IFERROR(IF(COUNT(O15:P15),ROUND(SUM(O15,P15),2),""),"")</f>
        <v>100800</v>
      </c>
      <c r="R15" s="142">
        <f>+IFERROR(IF(COUNT(Q15),ROUND(Q15/('Shareholding Pattern'!$P$79)*100,2),""),"")</f>
        <v>0.85</v>
      </c>
      <c r="S15" s="34"/>
      <c r="T15" s="34"/>
      <c r="U15" s="34"/>
      <c r="V15" s="473" t="str">
        <f>+IFERROR(IF(COUNT(S15:U15),ROUND(SUM(S15:U15),0),""),"")</f>
        <v/>
      </c>
      <c r="W15" s="263">
        <f>+IFERROR(IF(COUNT(M15,V15),ROUND(SUM(M15,V15),0),""),"")</f>
        <v>100800</v>
      </c>
      <c r="X15" s="142">
        <f>+IFERROR(IF(COUNT(M15,V15),ROUND(SUM(V15,M15)/SUM('Shareholding Pattern'!$L$78,'Shareholding Pattern'!$U$78)*100,2),""),"")</f>
        <v>0.85</v>
      </c>
      <c r="Y15" s="34">
        <v>0</v>
      </c>
      <c r="Z15" s="119">
        <f>+IFERROR(IF(COUNT(Y15),ROUND(SUM(Y15)/SUM(M15)*100,2),""),0)</f>
        <v>0</v>
      </c>
      <c r="AA15" s="34">
        <v>100800</v>
      </c>
      <c r="AB15" s="176"/>
      <c r="AC15" s="34">
        <v>0</v>
      </c>
      <c r="AD15" s="34">
        <v>0</v>
      </c>
      <c r="AE15" s="34">
        <v>0</v>
      </c>
      <c r="AF15" s="9">
        <f>IF(SUM(M15)&gt;0,1,0)</f>
        <v>1</v>
      </c>
    </row>
    <row r="16" spans="4:56" hidden="1">
      <c r="D16" s="30"/>
      <c r="K16" s="130"/>
      <c r="L16" s="130"/>
      <c r="O16" s="130"/>
      <c r="P16" s="130"/>
      <c r="Y16" s="130"/>
      <c r="AA16" s="31"/>
      <c r="AB16" s="31"/>
      <c r="AC16" s="31"/>
      <c r="AD16" s="31"/>
      <c r="AE16" s="32"/>
    </row>
    <row r="17" spans="4:31" ht="24.9" customHeight="1">
      <c r="D17" s="90"/>
      <c r="E17" s="26"/>
      <c r="F17" s="26"/>
      <c r="G17" s="45" t="s">
        <v>367</v>
      </c>
      <c r="H17" s="45" t="s">
        <v>16</v>
      </c>
      <c r="I17" s="47">
        <f ca="1">+IFERROR(IF(COUNT(I13:I16),ROUND(SUMIF($F$13:I16,"Category",I13:I16),0),""),"")</f>
        <v>47</v>
      </c>
      <c r="J17" s="47">
        <f ca="1">+IFERROR(IF(COUNT(J13:J16),ROUND(SUMIF($F$13:J16,"Category",J13:J16),0),""),"")</f>
        <v>100800</v>
      </c>
      <c r="K17" s="47" t="str">
        <f>+IFERROR(IF(COUNT(K13:K16),ROUND(SUMIF($F$13:K16,"Category",K13:K16),0),""),"")</f>
        <v/>
      </c>
      <c r="L17" s="47" t="str">
        <f>+IFERROR(IF(COUNT(L13:L16),ROUND(SUMIF($F$13:L16,"Category",L13:L16),0),""),"")</f>
        <v/>
      </c>
      <c r="M17" s="47">
        <f ca="1">+IFERROR(IF(COUNT(M13:M16),ROUND(SUMIF($F$13:M16,"Category",M13:M16),0),""),"")</f>
        <v>100800</v>
      </c>
      <c r="N17" s="141">
        <f ca="1">+IFERROR(IF(COUNT(N13:N16),ROUND(SUMIF($F$13:N16,"Category",N13:N16),2),""),"")</f>
        <v>0.85</v>
      </c>
      <c r="O17" s="121">
        <f ca="1">+IFERROR(IF(COUNT(O13:O16),ROUND(SUMIF($F$13:O16,"Category",O13:O16),0),""),"")</f>
        <v>100800</v>
      </c>
      <c r="P17" s="121" t="str">
        <f>+IFERROR(IF(COUNT(P13:P16),ROUND(SUMIF($F$13:P16,"Category",P13:P16),0),""),"")</f>
        <v/>
      </c>
      <c r="Q17" s="121">
        <f ca="1">+IFERROR(IF(COUNT(Q13:Q16),ROUND(SUMIF($F$13:Q16,"Category",Q13:Q16),0),""),"")</f>
        <v>100800</v>
      </c>
      <c r="R17" s="141">
        <f ca="1">+IFERROR(IF(COUNT(R13:R16),ROUND(SUMIF($F$13:R16,"Category",R13:R16),2),""),"")</f>
        <v>0.85</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100800</v>
      </c>
      <c r="X17" s="141">
        <f ca="1">+IFERROR(IF(COUNT(X13:X16),ROUND(SUMIF($F$13:X16,"Category",X13:X16),2),""),"")</f>
        <v>0.85</v>
      </c>
      <c r="Y17" s="47">
        <f ca="1">+IFERROR(IF(COUNT(Y13:Y16),ROUND(SUMIF($F$13:Y16,"Category",Y13:Y16),0),""),"")</f>
        <v>0</v>
      </c>
      <c r="Z17" s="141">
        <f ca="1">+IFERROR(IF(COUNT(Y17),ROUND(SUM(Y17)/SUM(M17)*100,2),""),0)</f>
        <v>0</v>
      </c>
      <c r="AA17" s="47">
        <f ca="1">+IFERROR(IF(COUNT(AA13:AA16),ROUND(SUMIF($F$13:AA16,"Category",AA13:AA16),0),""),"")</f>
        <v>100800</v>
      </c>
      <c r="AB17" s="349"/>
      <c r="AC17" s="47">
        <f ca="1">+IFERROR(IF(COUNT(AC13:AC16),ROUND(SUMIF($F$13:AC16,"Category",AC13:AC16),0),""),"")</f>
        <v>0</v>
      </c>
      <c r="AD17" s="47">
        <f ca="1">+IFERROR(IF(COUNT(AD13:AD16),ROUND(SUMIF($F$13:AD16,"Category",AD13:AD16),0),""),"")</f>
        <v>0</v>
      </c>
      <c r="AE17" s="47">
        <f ca="1">+IFERROR(IF(COUNT(AE13:AE16),ROUND(SUMIF($F$13:AE16,"Category",AE13:AE16),0),""),"")</f>
        <v>0</v>
      </c>
    </row>
    <row r="18" spans="4:31"/>
    <row r="19" spans="4:31"/>
    <row r="20" spans="4:31">
      <c r="G20" s="16"/>
    </row>
    <row r="21" spans="4:31"/>
    <row r="22" spans="4:31"/>
    <row r="23" spans="4:31"/>
    <row r="24" spans="4:31"/>
    <row r="25" spans="4:31"/>
    <row r="26" spans="4:31"/>
    <row r="27" spans="4:31"/>
    <row r="28" spans="4:31"/>
    <row r="29" spans="4:31"/>
    <row r="30" spans="4:31" hidden="1">
      <c r="E30" s="369"/>
    </row>
    <row r="31" spans="4:31" hidden="1">
      <c r="E31" s="369"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row>
    <row r="32" spans="4:31" hidden="1">
      <c r="E32" s="369" t="s">
        <v>403</v>
      </c>
      <c r="F32" t="str">
        <f>IF(COUNTIF(E$13:E17,E32)&gt;=1,COUNTIFS(E$13:E17,E32,F$13:F17,"Category"),"")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row>
    <row r="33" spans="5:27" hidden="1">
      <c r="E33" s="369" t="s">
        <v>325</v>
      </c>
      <c r="F33" t="str">
        <f>IF(COUNTIF(E$13:E18,E33)&gt;=1,COUNTIFS(E$13:E18,E33,F$13:F18,"Category"),"")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row>
    <row r="34" spans="5:27" hidden="1">
      <c r="E34" s="369" t="s">
        <v>369</v>
      </c>
      <c r="F34" t="str">
        <f>IF(COUNTIF(E$13:E19,E34)&gt;=1,COUNTIFS(E$13:E19,E34,F$13:F19,"Category"),"")</f>
        <v/>
      </c>
      <c r="I34" t="b">
        <f>+IFERROR(IF(COUNT(I$13:I16),ROUND(SUMIFS(I$13:I16,$F$13:$F16,"More than 1 percentage of shareholding",$E$13:$E16,$E34),0),""),"")&lt;=IFERROR(IF(COUNT(I$13:I16),ROUND(SUMIFS(I$13:I16,$F$13:$F16,"Category",$E$13:$E16,$E34),0),""),"")</f>
        <v>1</v>
      </c>
      <c r="J34" t="b">
        <f>+IFERROR(IF(COUNT(J$13:J16),ROUND(SUMIFS(J$13:J16,$F$13:$F16,"More than 1 percentage of shareholding",$E$13:$E16,$E34),0),""),"")&lt;=IFERROR(IF(COUNT(J$13:J16),ROUND(SUMIFS(J$13:J16,$F$13:$F16,"Category",$E$13:$E16,$E34),0),""),"")</f>
        <v>1</v>
      </c>
      <c r="K34" t="b">
        <f>+IFERROR(IF(COUNT(K$13:K16),ROUND(SUMIFS(K$13:K16,$F$13:$F16,"More than 1 percentage of shareholding",$E$13:$E16,$E34),0),""),"")&lt;=IFERROR(IF(COUNT(K$13:K16),ROUND(SUMIFS(K$13:K16,$F$13:$F16,"Category",$E$13:$E16,$E34),0),""),"")</f>
        <v>1</v>
      </c>
      <c r="L34" t="b">
        <f>+IFERROR(IF(COUNT(L$13:L16),ROUND(SUMIFS(L$13:L16,$F$13:$F16,"More than 1 percentage of shareholding",$E$13:$E16,$E34),0),""),"")&lt;=IFERROR(IF(COUNT(L$13:L16),ROUND(SUMIFS(L$13:L16,$F$13:$F16,"Category",$E$13:$E16,$E34),0),""),"")</f>
        <v>1</v>
      </c>
      <c r="M34" t="b">
        <f>+IFERROR(IF(COUNT(M$13:M16),ROUND(SUMIFS(M$13:M16,$F$13:$F16,"More than 1 percentage of shareholding",$E$13:$E16,$E34),0),""),"")&lt;=IFERROR(IF(COUNT(M$13:M16),ROUND(SUMIFS(M$13:M16,$F$13:$F16,"Category",$E$13:$E16,$E34),0),""),"")</f>
        <v>1</v>
      </c>
      <c r="N34" t="b">
        <f>+IFERROR(IF(COUNT(N$13:N16),ROUND(SUMIFS(N$13:N16,$F$13:$F16,"More than 1 percentage of shareholding",$E$13:$E16,$E34),0),""),"")&lt;=IFERROR(IF(COUNT(N$13:N16),ROUND(SUMIFS(N$13:N16,$F$13:$F16,"Category",$E$13:$E16,$E34),0),""),"")</f>
        <v>1</v>
      </c>
      <c r="O34" t="b">
        <f>+IFERROR(IF(COUNT(O$13:O16),ROUND(SUMIFS(O$13:O16,$F$13:$F16,"More than 1 percentage of shareholding",$E$13:$E16,$E34),0),""),"")&lt;=IFERROR(IF(COUNT(O$13:O16),ROUND(SUMIFS(O$13:O16,$F$13:$F16,"Category",$E$13:$E16,$E34),0),""),"")</f>
        <v>1</v>
      </c>
      <c r="P34" t="b">
        <f>+IFERROR(IF(COUNT(P$13:P16),ROUND(SUMIFS(P$13:P16,$F$13:$F16,"More than 1 percentage of shareholding",$E$13:$E16,$E34),0),""),"")&lt;=IFERROR(IF(COUNT(P$13:P16),ROUND(SUMIFS(P$13:P16,$F$13:$F16,"Category",$E$13:$E16,$E34),0),""),"")</f>
        <v>1</v>
      </c>
      <c r="Q34" t="b">
        <f>+IFERROR(IF(COUNT(Q$13:Q16),ROUND(SUMIFS(Q$13:Q16,$F$13:$F16,"More than 1 percentage of shareholding",$E$13:$E16,$E34),0),""),"")&lt;=IFERROR(IF(COUNT(Q$13:Q16),ROUND(SUMIFS(Q$13:Q16,$F$13:$F16,"Category",$E$13:$E16,$E34),0),""),"")</f>
        <v>1</v>
      </c>
      <c r="R34" t="b">
        <f>+IFERROR(IF(COUNT(R$13:R16),ROUND(SUMIFS(R$13:R16,$F$13:$F16,"More than 1 percentage of shareholding",$E$13:$E16,$E34),0),""),"")&lt;=IFERROR(IF(COUNT(R$13:R16),ROUND(SUMIFS(R$13:R16,$F$13:$F16,"Category",$E$13:$E16,$E34),0),""),"")</f>
        <v>1</v>
      </c>
      <c r="S34" t="b">
        <f>+IFERROR(IF(COUNT(S$13:S16),ROUND(SUMIFS(S$13:S16,$F$13:$F16,"More than 1 percentage of shareholding",$E$13:$E16,$E34),0),""),"")&lt;=IFERROR(IF(COUNT(S$13:S16),ROUND(SUMIFS(S$13:S16,$F$13:$F16,"Category",$E$13:$E16,$E34),0),""),"")</f>
        <v>1</v>
      </c>
      <c r="T34" t="b">
        <f>+IFERROR(IF(COUNT(T$13:T16),ROUND(SUMIFS(T$13:T16,$F$13:$F16,"More than 1 percentage of shareholding",$E$13:$E16,$E34),0),""),"")&lt;=IFERROR(IF(COUNT(T$13:T16),ROUND(SUMIFS(T$13:T16,$F$13:$F16,"Category",$E$13:$E16,$E34),0),""),"")</f>
        <v>1</v>
      </c>
      <c r="U34" t="b">
        <f>+IFERROR(IF(COUNT(U$13:U16),ROUND(SUMIFS(U$13:U16,$F$13:$F16,"More than 1 percentage of shareholding",$E$13:$E16,$E34),0),""),"")&lt;=IFERROR(IF(COUNT(U$13:U16),ROUND(SUMIFS(U$13:U16,$F$13:$F16,"Category",$E$13:$E16,$E34),0),""),"")</f>
        <v>1</v>
      </c>
      <c r="V34" t="b">
        <f>+IFERROR(IF(COUNT(V$13:V16),ROUND(SUMIFS(V$13:V16,$F$13:$F16,"More than 1 percentage of shareholding",$E$13:$E16,$E34),0),""),"")&lt;=IFERROR(IF(COUNT(V$13:V16),ROUND(SUMIFS(V$13:V16,$F$13:$F16,"Category",$E$13:$E16,$E34),0),""),"")</f>
        <v>1</v>
      </c>
      <c r="W34" t="b">
        <f>+IFERROR(IF(COUNT(W$13:W16),ROUND(SUMIFS(W$13:W16,$F$13:$F16,"More than 1 percentage of shareholding",$E$13:$E16,$E34),0),""),"")&lt;=IFERROR(IF(COUNT(W$13:W16),ROUND(SUMIFS(W$13:W16,$F$13:$F16,"Category",$E$13:$E16,$E34),0),""),"")</f>
        <v>1</v>
      </c>
      <c r="X34" t="b">
        <f>+IFERROR(IF(COUNT(X$13:X16),ROUND(SUMIFS(X$13:X16,$F$13:$F16,"More than 1 percentage of shareholding",$E$13:$E16,$E34),0),""),"")&lt;=IFERROR(IF(COUNT(X$13:X16),ROUND(SUMIFS(X$13:X16,$F$13:$F16,"Category",$E$13:$E16,$E34),0),""),"")</f>
        <v>1</v>
      </c>
      <c r="Y34" t="b">
        <f>+IFERROR(IF(COUNT(Y$13:Y16),ROUND(SUMIFS(Y$13:Y16,$F$13:$F16,"More than 1 percentage of shareholding",$E$13:$E16,$E34),0),""),"")&lt;=IFERROR(IF(COUNT(Y$13:Y16),ROUND(SUMIFS(Y$13:Y16,$F$13:$F16,"Category",$E$13:$E16,$E34),0),""),"")</f>
        <v>1</v>
      </c>
      <c r="Z34" t="b">
        <f>+IFERROR(IF(COUNT(Z$13:Z16),ROUND(SUMIFS(Z$13:Z16,$F$13:$F16,"More than 1 percentage of shareholding",$E$13:$E16,$E34),0),""),"")&lt;=IFERROR(IF(COUNT(Z$13:Z16),ROUND(SUMIFS(Z$13:Z16,$F$13:$F16,"Category",$E$13:$E16,$E34),0),""),"")</f>
        <v>1</v>
      </c>
      <c r="AA34" t="b">
        <f>+IFERROR(IF(COUNT(AA$13:AA16),ROUND(SUMIFS(AA$13:AA16,$F$13:$F16,"More than 1 percentage of shareholding",$E$13:$E16,$E34),0),""),"")&lt;=IFERROR(IF(COUNT(AA$13:AA16),ROUND(SUMIFS(AA$13:AA16,$F$13:$F16,"Category",$E$13:$E16,$E34),0),""),"")</f>
        <v>1</v>
      </c>
    </row>
    <row r="35" spans="5:27" hidden="1">
      <c r="E35" s="369"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row>
    <row r="36" spans="5:27" hidden="1">
      <c r="E36" s="369"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row>
    <row r="37" spans="5:27" hidden="1">
      <c r="E37" s="369"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row>
    <row r="38" spans="5:27" hidden="1">
      <c r="E38" s="369"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row>
    <row r="39" spans="5:27" hidden="1">
      <c r="E39" s="369"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row>
    <row r="40" spans="5:27" hidden="1">
      <c r="E40" s="369"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row>
    <row r="41" spans="5:27" hidden="1">
      <c r="E41" s="369" t="s">
        <v>426</v>
      </c>
      <c r="F41" t="str">
        <f>IF(COUNTIF(E$13:E26,E41)&gt;=1,COUNTIFS(E$13:E26,E41,F$13:F26,"Category"),"")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row>
    <row r="42" spans="5:27" hidden="1">
      <c r="E42" s="369" t="s">
        <v>508</v>
      </c>
      <c r="F42" t="str">
        <f>IF(COUNTIF(E$13:E27,E42)&gt;=1,COUNTIFS(E$13:E27,E42,F$13:F27,"Category"),"")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row>
    <row r="43" spans="5:27" hidden="1">
      <c r="E43" s="369" t="s">
        <v>314</v>
      </c>
      <c r="F43">
        <f>IF(COUNTIF(E$13:E28,E43)&gt;=1,COUNTIFS(E$13:E28,E43,F$13:F28,"Category"),"")</f>
        <v>1</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row>
    <row r="44" spans="5:27" hidden="1">
      <c r="E44" s="369" t="s">
        <v>776</v>
      </c>
      <c r="F44" t="str">
        <f>IF(COUNTIF(E$13:E29,E44)&gt;=1,COUNTIFS(E$13:E29,E44,F$13:F29,"Category"),"")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row>
    <row r="45" spans="5:27" hidden="1">
      <c r="E45" s="369" t="s">
        <v>509</v>
      </c>
      <c r="F45" t="str">
        <f>IF(COUNTIF(E$13:E30,E45)&gt;=1,COUNTIFS(E$13:E30,E45,F$13:F30,"Category"),"")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row>
    <row r="46" spans="5:27" hidden="1">
      <c r="E46" s="369" t="s">
        <v>324</v>
      </c>
      <c r="F46" t="str">
        <f>IF(COUNTIF(E$13:E31,E46)&gt;=1,COUNTIFS(E$13:E31,E46,F$13:F31,"Category"),"")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row>
    <row r="47" spans="5:27" hidden="1">
      <c r="E47" s="369" t="s">
        <v>510</v>
      </c>
      <c r="F47" t="str">
        <f>IF(COUNTIF(E$13:E32,E47)&gt;=1,COUNTIFS(E$13:E32,E47,F$13:F32,"Category"),"")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row>
    <row r="48" spans="5:27" hidden="1">
      <c r="E48" s="369" t="s">
        <v>511</v>
      </c>
      <c r="F48" t="str">
        <f>IF(COUNTIF(E$13:E33,E48)&gt;=1,COUNTIFS(E$13:E33,E48,F$13:F33,"Category"),"")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row>
    <row r="49" spans="5:27" hidden="1">
      <c r="E49" s="369" t="s">
        <v>512</v>
      </c>
      <c r="F49" t="str">
        <f>IF(COUNTIF(E$13:E34,E49)&gt;=1,COUNTIFS(E$13:E34,E49,F$13:F34,"Category"),"")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row>
    <row r="50" spans="5:27" hidden="1">
      <c r="E50" s="369" t="s">
        <v>431</v>
      </c>
      <c r="F50" t="str">
        <f>IF(COUNTIF(E$13:E35,E50)&gt;=1,COUNTIFS(E$13:E35,E50,F$13:F35,"Category"),"")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row>
    <row r="51" spans="5:27" hidden="1">
      <c r="E51" s="369" t="s">
        <v>320</v>
      </c>
      <c r="F51" t="str">
        <f>IF(COUNTIF(E$13:E36,E51)&gt;=1,COUNTIFS(E$13:E36,E51,F$13:F36,"Category"),"")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row>
    <row r="52" spans="5:27" hidden="1">
      <c r="E52" s="369" t="s">
        <v>315</v>
      </c>
      <c r="F52" t="str">
        <f>IF(COUNTIF(E$13:E37,E52)&gt;=1,COUNTIFS(E$13:E37,E52,F$13:F37,"Category"),"")</f>
        <v/>
      </c>
      <c r="I52" t="b">
        <f>+IFERROR(IF(COUNT(I$13:I16),ROUND(SUMIFS(I$13:I16,$F$13:$F16,"More than 1 percentage of shareholding",$E$13:$E16,$E52),0),""),"")&lt;=IFERROR(IF(COUNT(I$13:I16),ROUND(SUMIFS(I$13:I16,$F$13:$F16,"Category",$E$13:$E16,$E52),0),""),"")</f>
        <v>1</v>
      </c>
      <c r="J52" t="b">
        <f>+IFERROR(IF(COUNT(J$13:J16),ROUND(SUMIFS(J$13:J16,$F$13:$F16,"More than 1 percentage of shareholding",$E$13:$E16,$E52),0),""),"")&lt;=IFERROR(IF(COUNT(J$13:J16),ROUND(SUMIFS(J$13:J16,$F$13:$F16,"Category",$E$13:$E16,$E52),0),""),"")</f>
        <v>1</v>
      </c>
      <c r="K52" t="b">
        <f>+IFERROR(IF(COUNT(K$13:K16),ROUND(SUMIFS(K$13:K16,$F$13:$F16,"More than 1 percentage of shareholding",$E$13:$E16,$E52),0),""),"")&lt;=IFERROR(IF(COUNT(K$13:K16),ROUND(SUMIFS(K$13:K16,$F$13:$F16,"Category",$E$13:$E16,$E52),0),""),"")</f>
        <v>1</v>
      </c>
      <c r="L52" t="b">
        <f>+IFERROR(IF(COUNT(L$13:L16),ROUND(SUMIFS(L$13:L16,$F$13:$F16,"More than 1 percentage of shareholding",$E$13:$E16,$E52),0),""),"")&lt;=IFERROR(IF(COUNT(L$13:L16),ROUND(SUMIFS(L$13:L16,$F$13:$F16,"Category",$E$13:$E16,$E52),0),""),"")</f>
        <v>1</v>
      </c>
      <c r="M52" t="b">
        <f>+IFERROR(IF(COUNT(M$13:M16),ROUND(SUMIFS(M$13:M16,$F$13:$F16,"More than 1 percentage of shareholding",$E$13:$E16,$E52),0),""),"")&lt;=IFERROR(IF(COUNT(M$13:M16),ROUND(SUMIFS(M$13:M16,$F$13:$F16,"Category",$E$13:$E16,$E52),0),""),"")</f>
        <v>1</v>
      </c>
      <c r="N52" t="b">
        <f>+IFERROR(IF(COUNT(N$13:N16),ROUND(SUMIFS(N$13:N16,$F$13:$F16,"More than 1 percentage of shareholding",$E$13:$E16,$E52),0),""),"")&lt;=IFERROR(IF(COUNT(N$13:N16),ROUND(SUMIFS(N$13:N16,$F$13:$F16,"Category",$E$13:$E16,$E52),0),""),"")</f>
        <v>1</v>
      </c>
      <c r="O52" t="b">
        <f>+IFERROR(IF(COUNT(O$13:O16),ROUND(SUMIFS(O$13:O16,$F$13:$F16,"More than 1 percentage of shareholding",$E$13:$E16,$E52),0),""),"")&lt;=IFERROR(IF(COUNT(O$13:O16),ROUND(SUMIFS(O$13:O16,$F$13:$F16,"Category",$E$13:$E16,$E52),0),""),"")</f>
        <v>1</v>
      </c>
      <c r="P52" t="b">
        <f>+IFERROR(IF(COUNT(P$13:P16),ROUND(SUMIFS(P$13:P16,$F$13:$F16,"More than 1 percentage of shareholding",$E$13:$E16,$E52),0),""),"")&lt;=IFERROR(IF(COUNT(P$13:P16),ROUND(SUMIFS(P$13:P16,$F$13:$F16,"Category",$E$13:$E16,$E52),0),""),"")</f>
        <v>1</v>
      </c>
      <c r="Q52" t="b">
        <f>+IFERROR(IF(COUNT(Q$13:Q16),ROUND(SUMIFS(Q$13:Q16,$F$13:$F16,"More than 1 percentage of shareholding",$E$13:$E16,$E52),0),""),"")&lt;=IFERROR(IF(COUNT(Q$13:Q16),ROUND(SUMIFS(Q$13:Q16,$F$13:$F16,"Category",$E$13:$E16,$E52),0),""),"")</f>
        <v>1</v>
      </c>
      <c r="R52" t="b">
        <f>+IFERROR(IF(COUNT(R$13:R16),ROUND(SUMIFS(R$13:R16,$F$13:$F16,"More than 1 percentage of shareholding",$E$13:$E16,$E52),0),""),"")&lt;=IFERROR(IF(COUNT(R$13:R16),ROUND(SUMIFS(R$13:R16,$F$13:$F16,"Category",$E$13:$E16,$E52),0),""),"")</f>
        <v>1</v>
      </c>
      <c r="S52" t="b">
        <f>+IFERROR(IF(COUNT(S$13:S16),ROUND(SUMIFS(S$13:S16,$F$13:$F16,"More than 1 percentage of shareholding",$E$13:$E16,$E52),0),""),"")&lt;=IFERROR(IF(COUNT(S$13:S16),ROUND(SUMIFS(S$13:S16,$F$13:$F16,"Category",$E$13:$E16,$E52),0),""),"")</f>
        <v>1</v>
      </c>
      <c r="T52" t="b">
        <f>+IFERROR(IF(COUNT(T$13:T16),ROUND(SUMIFS(T$13:T16,$F$13:$F16,"More than 1 percentage of shareholding",$E$13:$E16,$E52),0),""),"")&lt;=IFERROR(IF(COUNT(T$13:T16),ROUND(SUMIFS(T$13:T16,$F$13:$F16,"Category",$E$13:$E16,$E52),0),""),"")</f>
        <v>1</v>
      </c>
      <c r="U52" t="b">
        <f>+IFERROR(IF(COUNT(U$13:U16),ROUND(SUMIFS(U$13:U16,$F$13:$F16,"More than 1 percentage of shareholding",$E$13:$E16,$E52),0),""),"")&lt;=IFERROR(IF(COUNT(U$13:U16),ROUND(SUMIFS(U$13:U16,$F$13:$F16,"Category",$E$13:$E16,$E52),0),""),"")</f>
        <v>1</v>
      </c>
      <c r="V52" t="b">
        <f>+IFERROR(IF(COUNT(V$13:V16),ROUND(SUMIFS(V$13:V16,$F$13:$F16,"More than 1 percentage of shareholding",$E$13:$E16,$E52),0),""),"")&lt;=IFERROR(IF(COUNT(V$13:V16),ROUND(SUMIFS(V$13:V16,$F$13:$F16,"Category",$E$13:$E16,$E52),0),""),"")</f>
        <v>1</v>
      </c>
      <c r="W52" t="b">
        <f>+IFERROR(IF(COUNT(W$13:W16),ROUND(SUMIFS(W$13:W16,$F$13:$F16,"More than 1 percentage of shareholding",$E$13:$E16,$E52),0),""),"")&lt;=IFERROR(IF(COUNT(W$13:W16),ROUND(SUMIFS(W$13:W16,$F$13:$F16,"Category",$E$13:$E16,$E52),0),""),"")</f>
        <v>1</v>
      </c>
      <c r="X52" t="b">
        <f>+IFERROR(IF(COUNT(X$13:X16),ROUND(SUMIFS(X$13:X16,$F$13:$F16,"More than 1 percentage of shareholding",$E$13:$E16,$E52),0),""),"")&lt;=IFERROR(IF(COUNT(X$13:X16),ROUND(SUMIFS(X$13:X16,$F$13:$F16,"Category",$E$13:$E16,$E52),0),""),"")</f>
        <v>1</v>
      </c>
      <c r="Y52" t="b">
        <f>+IFERROR(IF(COUNT(Y$13:Y16),ROUND(SUMIFS(Y$13:Y16,$F$13:$F16,"More than 1 percentage of shareholding",$E$13:$E16,$E52),0),""),"")&lt;=IFERROR(IF(COUNT(Y$13:Y16),ROUND(SUMIFS(Y$13:Y16,$F$13:$F16,"Category",$E$13:$E16,$E52),0),""),"")</f>
        <v>1</v>
      </c>
      <c r="Z52" t="b">
        <f>+IFERROR(IF(COUNT(Z$13:Z16),ROUND(SUMIFS(Z$13:Z16,$F$13:$F16,"More than 1 percentage of shareholding",$E$13:$E16,$E52),0),""),"")&lt;=IFERROR(IF(COUNT(Z$13:Z16),ROUND(SUMIFS(Z$13:Z16,$F$13:$F16,"Category",$E$13:$E16,$E52),0),""),"")</f>
        <v>1</v>
      </c>
      <c r="AA52" t="b">
        <f>+IFERROR(IF(COUNT(AA$13:AA16),ROUND(SUMIFS(AA$13:AA16,$F$13:$F16,"More than 1 percentage of shareholding",$E$13:$E16,$E52),0),""),"")&lt;=IFERROR(IF(COUNT(AA$13:AA16),ROUND(SUMIFS(AA$13:AA16,$F$13:$F16,"Category",$E$13:$E16,$E52),0),""),"")</f>
        <v>1</v>
      </c>
    </row>
    <row r="53" spans="5:27" hidden="1">
      <c r="E53" s="369" t="s">
        <v>313</v>
      </c>
      <c r="F53" t="str">
        <f>IF(COUNTIF(E$13:E38,E53)&gt;=1,COUNTIFS(E$13:E38,E53,F$13:F38,"Category"),"")</f>
        <v/>
      </c>
      <c r="I53" t="b">
        <f>+IFERROR(IF(COUNT(I$13:I16),ROUND(SUMIFS(I$13:I16,$F$13:$F16,"More than 1 percentage of shareholding",$E$13:$E16,$E53),0),""),"")&lt;=IFERROR(IF(COUNT(I$13:I16),ROUND(SUMIFS(I$13:I16,$F$13:$F16,"Category",$E$13:$E16,$E53),0),""),"")</f>
        <v>1</v>
      </c>
      <c r="J53" t="b">
        <f>+IFERROR(IF(COUNT(J$13:J16),ROUND(SUMIFS(J$13:J16,$F$13:$F16,"More than 1 percentage of shareholding",$E$13:$E16,$E53),0),""),"")&lt;=IFERROR(IF(COUNT(J$13:J16),ROUND(SUMIFS(J$13:J16,$F$13:$F16,"Category",$E$13:$E16,$E53),0),""),"")</f>
        <v>1</v>
      </c>
      <c r="K53" t="b">
        <f>+IFERROR(IF(COUNT(K$13:K16),ROUND(SUMIFS(K$13:K16,$F$13:$F16,"More than 1 percentage of shareholding",$E$13:$E16,$E53),0),""),"")&lt;=IFERROR(IF(COUNT(K$13:K16),ROUND(SUMIFS(K$13:K16,$F$13:$F16,"Category",$E$13:$E16,$E53),0),""),"")</f>
        <v>1</v>
      </c>
      <c r="L53" t="b">
        <f>+IFERROR(IF(COUNT(L$13:L16),ROUND(SUMIFS(L$13:L16,$F$13:$F16,"More than 1 percentage of shareholding",$E$13:$E16,$E53),0),""),"")&lt;=IFERROR(IF(COUNT(L$13:L16),ROUND(SUMIFS(L$13:L16,$F$13:$F16,"Category",$E$13:$E16,$E53),0),""),"")</f>
        <v>1</v>
      </c>
      <c r="M53" t="b">
        <f>+IFERROR(IF(COUNT(M$13:M16),ROUND(SUMIFS(M$13:M16,$F$13:$F16,"More than 1 percentage of shareholding",$E$13:$E16,$E53),0),""),"")&lt;=IFERROR(IF(COUNT(M$13:M16),ROUND(SUMIFS(M$13:M16,$F$13:$F16,"Category",$E$13:$E16,$E53),0),""),"")</f>
        <v>1</v>
      </c>
      <c r="N53" t="b">
        <f>+IFERROR(IF(COUNT(N$13:N16),ROUND(SUMIFS(N$13:N16,$F$13:$F16,"More than 1 percentage of shareholding",$E$13:$E16,$E53),0),""),"")&lt;=IFERROR(IF(COUNT(N$13:N16),ROUND(SUMIFS(N$13:N16,$F$13:$F16,"Category",$E$13:$E16,$E53),0),""),"")</f>
        <v>1</v>
      </c>
      <c r="O53" t="b">
        <f>+IFERROR(IF(COUNT(O$13:O16),ROUND(SUMIFS(O$13:O16,$F$13:$F16,"More than 1 percentage of shareholding",$E$13:$E16,$E53),0),""),"")&lt;=IFERROR(IF(COUNT(O$13:O16),ROUND(SUMIFS(O$13:O16,$F$13:$F16,"Category",$E$13:$E16,$E53),0),""),"")</f>
        <v>1</v>
      </c>
      <c r="P53" t="b">
        <f>+IFERROR(IF(COUNT(P$13:P16),ROUND(SUMIFS(P$13:P16,$F$13:$F16,"More than 1 percentage of shareholding",$E$13:$E16,$E53),0),""),"")&lt;=IFERROR(IF(COUNT(P$13:P16),ROUND(SUMIFS(P$13:P16,$F$13:$F16,"Category",$E$13:$E16,$E53),0),""),"")</f>
        <v>1</v>
      </c>
      <c r="Q53" t="b">
        <f>+IFERROR(IF(COUNT(Q$13:Q16),ROUND(SUMIFS(Q$13:Q16,$F$13:$F16,"More than 1 percentage of shareholding",$E$13:$E16,$E53),0),""),"")&lt;=IFERROR(IF(COUNT(Q$13:Q16),ROUND(SUMIFS(Q$13:Q16,$F$13:$F16,"Category",$E$13:$E16,$E53),0),""),"")</f>
        <v>1</v>
      </c>
      <c r="R53" t="b">
        <f>+IFERROR(IF(COUNT(R$13:R16),ROUND(SUMIFS(R$13:R16,$F$13:$F16,"More than 1 percentage of shareholding",$E$13:$E16,$E53),0),""),"")&lt;=IFERROR(IF(COUNT(R$13:R16),ROUND(SUMIFS(R$13:R16,$F$13:$F16,"Category",$E$13:$E16,$E53),0),""),"")</f>
        <v>1</v>
      </c>
      <c r="S53" t="b">
        <f>+IFERROR(IF(COUNT(S$13:S16),ROUND(SUMIFS(S$13:S16,$F$13:$F16,"More than 1 percentage of shareholding",$E$13:$E16,$E53),0),""),"")&lt;=IFERROR(IF(COUNT(S$13:S16),ROUND(SUMIFS(S$13:S16,$F$13:$F16,"Category",$E$13:$E16,$E53),0),""),"")</f>
        <v>1</v>
      </c>
      <c r="T53" t="b">
        <f>+IFERROR(IF(COUNT(T$13:T16),ROUND(SUMIFS(T$13:T16,$F$13:$F16,"More than 1 percentage of shareholding",$E$13:$E16,$E53),0),""),"")&lt;=IFERROR(IF(COUNT(T$13:T16),ROUND(SUMIFS(T$13:T16,$F$13:$F16,"Category",$E$13:$E16,$E53),0),""),"")</f>
        <v>1</v>
      </c>
      <c r="U53" t="b">
        <f>+IFERROR(IF(COUNT(U$13:U16),ROUND(SUMIFS(U$13:U16,$F$13:$F16,"More than 1 percentage of shareholding",$E$13:$E16,$E53),0),""),"")&lt;=IFERROR(IF(COUNT(U$13:U16),ROUND(SUMIFS(U$13:U16,$F$13:$F16,"Category",$E$13:$E16,$E53),0),""),"")</f>
        <v>1</v>
      </c>
      <c r="V53" t="b">
        <f>+IFERROR(IF(COUNT(V$13:V16),ROUND(SUMIFS(V$13:V16,$F$13:$F16,"More than 1 percentage of shareholding",$E$13:$E16,$E53),0),""),"")&lt;=IFERROR(IF(COUNT(V$13:V16),ROUND(SUMIFS(V$13:V16,$F$13:$F16,"Category",$E$13:$E16,$E53),0),""),"")</f>
        <v>1</v>
      </c>
      <c r="W53" t="b">
        <f>+IFERROR(IF(COUNT(W$13:W16),ROUND(SUMIFS(W$13:W16,$F$13:$F16,"More than 1 percentage of shareholding",$E$13:$E16,$E53),0),""),"")&lt;=IFERROR(IF(COUNT(W$13:W16),ROUND(SUMIFS(W$13:W16,$F$13:$F16,"Category",$E$13:$E16,$E53),0),""),"")</f>
        <v>1</v>
      </c>
      <c r="X53" t="b">
        <f>+IFERROR(IF(COUNT(X$13:X16),ROUND(SUMIFS(X$13:X16,$F$13:$F16,"More than 1 percentage of shareholding",$E$13:$E16,$E53),0),""),"")&lt;=IFERROR(IF(COUNT(X$13:X16),ROUND(SUMIFS(X$13:X16,$F$13:$F16,"Category",$E$13:$E16,$E53),0),""),"")</f>
        <v>1</v>
      </c>
      <c r="Y53" t="b">
        <f>+IFERROR(IF(COUNT(Y$13:Y16),ROUND(SUMIFS(Y$13:Y16,$F$13:$F16,"More than 1 percentage of shareholding",$E$13:$E16,$E53),0),""),"")&lt;=IFERROR(IF(COUNT(Y$13:Y16),ROUND(SUMIFS(Y$13:Y16,$F$13:$F16,"Category",$E$13:$E16,$E53),0),""),"")</f>
        <v>1</v>
      </c>
      <c r="Z53" t="b">
        <f>+IFERROR(IF(COUNT(Z$13:Z16),ROUND(SUMIFS(Z$13:Z16,$F$13:$F16,"More than 1 percentage of shareholding",$E$13:$E16,$E53),0),""),"")&lt;=IFERROR(IF(COUNT(Z$13:Z16),ROUND(SUMIFS(Z$13:Z16,$F$13:$F16,"Category",$E$13:$E16,$E53),0),""),"")</f>
        <v>1</v>
      </c>
      <c r="AA53" t="b">
        <f>+IFERROR(IF(COUNT(AA$13:AA16),ROUND(SUMIFS(AA$13:AA16,$F$13:$F16,"More than 1 percentage of shareholding",$E$13:$E16,$E53),0),""),"")&lt;=IFERROR(IF(COUNT(AA$13:AA16),ROUND(SUMIFS(AA$13:AA16,$F$13:$F16,"Category",$E$13:$E16,$E53),0),""),"")</f>
        <v>1</v>
      </c>
    </row>
    <row r="54" spans="5:27" hidden="1">
      <c r="E54" s="369" t="s">
        <v>368</v>
      </c>
      <c r="F54" t="str">
        <f>IF(COUNTIF(E$13:E39,E54)&gt;=1,COUNTIFS(E$13:E39,E54,F$13:F39,"Category"),"")</f>
        <v/>
      </c>
      <c r="I54" t="b">
        <f>+IFERROR(IF(COUNT(I$13:I16),ROUND(SUMIFS(I$13:I16,$F$13:$F16,"More than 1 percentage of shareholding",$E$13:$E16,$E54),0),""),"")&lt;=IFERROR(IF(COUNT(I$13:I16),ROUND(SUMIFS(I$13:I16,$F$13:$F16,"Category",$E$13:$E16,$E54),0),""),"")</f>
        <v>1</v>
      </c>
      <c r="J54" t="b">
        <f>+IFERROR(IF(COUNT(J$13:J16),ROUND(SUMIFS(J$13:J16,$F$13:$F16,"More than 1 percentage of shareholding",$E$13:$E16,$E54),0),""),"")&lt;=IFERROR(IF(COUNT(J$13:J16),ROUND(SUMIFS(J$13:J16,$F$13:$F16,"Category",$E$13:$E16,$E54),0),""),"")</f>
        <v>1</v>
      </c>
      <c r="K54" t="b">
        <f>+IFERROR(IF(COUNT(K$13:K16),ROUND(SUMIFS(K$13:K16,$F$13:$F16,"More than 1 percentage of shareholding",$E$13:$E16,$E54),0),""),"")&lt;=IFERROR(IF(COUNT(K$13:K16),ROUND(SUMIFS(K$13:K16,$F$13:$F16,"Category",$E$13:$E16,$E54),0),""),"")</f>
        <v>1</v>
      </c>
      <c r="L54" t="b">
        <f>+IFERROR(IF(COUNT(L$13:L16),ROUND(SUMIFS(L$13:L16,$F$13:$F16,"More than 1 percentage of shareholding",$E$13:$E16,$E54),0),""),"")&lt;=IFERROR(IF(COUNT(L$13:L16),ROUND(SUMIFS(L$13:L16,$F$13:$F16,"Category",$E$13:$E16,$E54),0),""),"")</f>
        <v>1</v>
      </c>
      <c r="M54" t="b">
        <f>+IFERROR(IF(COUNT(M$13:M16),ROUND(SUMIFS(M$13:M16,$F$13:$F16,"More than 1 percentage of shareholding",$E$13:$E16,$E54),0),""),"")&lt;=IFERROR(IF(COUNT(M$13:M16),ROUND(SUMIFS(M$13:M16,$F$13:$F16,"Category",$E$13:$E16,$E54),0),""),"")</f>
        <v>1</v>
      </c>
      <c r="N54" t="b">
        <f>+IFERROR(IF(COUNT(N$13:N16),ROUND(SUMIFS(N$13:N16,$F$13:$F16,"More than 1 percentage of shareholding",$E$13:$E16,$E54),0),""),"")&lt;=IFERROR(IF(COUNT(N$13:N16),ROUND(SUMIFS(N$13:N16,$F$13:$F16,"Category",$E$13:$E16,$E54),0),""),"")</f>
        <v>1</v>
      </c>
      <c r="O54" t="b">
        <f>+IFERROR(IF(COUNT(O$13:O16),ROUND(SUMIFS(O$13:O16,$F$13:$F16,"More than 1 percentage of shareholding",$E$13:$E16,$E54),0),""),"")&lt;=IFERROR(IF(COUNT(O$13:O16),ROUND(SUMIFS(O$13:O16,$F$13:$F16,"Category",$E$13:$E16,$E54),0),""),"")</f>
        <v>1</v>
      </c>
      <c r="P54" t="b">
        <f>+IFERROR(IF(COUNT(P$13:P16),ROUND(SUMIFS(P$13:P16,$F$13:$F16,"More than 1 percentage of shareholding",$E$13:$E16,$E54),0),""),"")&lt;=IFERROR(IF(COUNT(P$13:P16),ROUND(SUMIFS(P$13:P16,$F$13:$F16,"Category",$E$13:$E16,$E54),0),""),"")</f>
        <v>1</v>
      </c>
      <c r="Q54" t="b">
        <f>+IFERROR(IF(COUNT(Q$13:Q16),ROUND(SUMIFS(Q$13:Q16,$F$13:$F16,"More than 1 percentage of shareholding",$E$13:$E16,$E54),0),""),"")&lt;=IFERROR(IF(COUNT(Q$13:Q16),ROUND(SUMIFS(Q$13:Q16,$F$13:$F16,"Category",$E$13:$E16,$E54),0),""),"")</f>
        <v>1</v>
      </c>
      <c r="R54" t="b">
        <f>+IFERROR(IF(COUNT(R$13:R16),ROUND(SUMIFS(R$13:R16,$F$13:$F16,"More than 1 percentage of shareholding",$E$13:$E16,$E54),0),""),"")&lt;=IFERROR(IF(COUNT(R$13:R16),ROUND(SUMIFS(R$13:R16,$F$13:$F16,"Category",$E$13:$E16,$E54),0),""),"")</f>
        <v>1</v>
      </c>
      <c r="S54" t="b">
        <f>+IFERROR(IF(COUNT(S$13:S16),ROUND(SUMIFS(S$13:S16,$F$13:$F16,"More than 1 percentage of shareholding",$E$13:$E16,$E54),0),""),"")&lt;=IFERROR(IF(COUNT(S$13:S16),ROUND(SUMIFS(S$13:S16,$F$13:$F16,"Category",$E$13:$E16,$E54),0),""),"")</f>
        <v>1</v>
      </c>
      <c r="T54" t="b">
        <f>+IFERROR(IF(COUNT(T$13:T16),ROUND(SUMIFS(T$13:T16,$F$13:$F16,"More than 1 percentage of shareholding",$E$13:$E16,$E54),0),""),"")&lt;=IFERROR(IF(COUNT(T$13:T16),ROUND(SUMIFS(T$13:T16,$F$13:$F16,"Category",$E$13:$E16,$E54),0),""),"")</f>
        <v>1</v>
      </c>
      <c r="U54" t="b">
        <f>+IFERROR(IF(COUNT(U$13:U16),ROUND(SUMIFS(U$13:U16,$F$13:$F16,"More than 1 percentage of shareholding",$E$13:$E16,$E54),0),""),"")&lt;=IFERROR(IF(COUNT(U$13:U16),ROUND(SUMIFS(U$13:U16,$F$13:$F16,"Category",$E$13:$E16,$E54),0),""),"")</f>
        <v>1</v>
      </c>
      <c r="V54" t="b">
        <f>+IFERROR(IF(COUNT(V$13:V16),ROUND(SUMIFS(V$13:V16,$F$13:$F16,"More than 1 percentage of shareholding",$E$13:$E16,$E54),0),""),"")&lt;=IFERROR(IF(COUNT(V$13:V16),ROUND(SUMIFS(V$13:V16,$F$13:$F16,"Category",$E$13:$E16,$E54),0),""),"")</f>
        <v>1</v>
      </c>
      <c r="W54" t="b">
        <f>+IFERROR(IF(COUNT(W$13:W16),ROUND(SUMIFS(W$13:W16,$F$13:$F16,"More than 1 percentage of shareholding",$E$13:$E16,$E54),0),""),"")&lt;=IFERROR(IF(COUNT(W$13:W16),ROUND(SUMIFS(W$13:W16,$F$13:$F16,"Category",$E$13:$E16,$E54),0),""),"")</f>
        <v>1</v>
      </c>
      <c r="X54" t="b">
        <f>+IFERROR(IF(COUNT(X$13:X16),ROUND(SUMIFS(X$13:X16,$F$13:$F16,"More than 1 percentage of shareholding",$E$13:$E16,$E54),0),""),"")&lt;=IFERROR(IF(COUNT(X$13:X16),ROUND(SUMIFS(X$13:X16,$F$13:$F16,"Category",$E$13:$E16,$E54),0),""),"")</f>
        <v>1</v>
      </c>
      <c r="Y54" t="b">
        <f>+IFERROR(IF(COUNT(Y$13:Y16),ROUND(SUMIFS(Y$13:Y16,$F$13:$F16,"More than 1 percentage of shareholding",$E$13:$E16,$E54),0),""),"")&lt;=IFERROR(IF(COUNT(Y$13:Y16),ROUND(SUMIFS(Y$13:Y16,$F$13:$F16,"Category",$E$13:$E16,$E54),0),""),"")</f>
        <v>1</v>
      </c>
      <c r="Z54" t="b">
        <f>+IFERROR(IF(COUNT(Z$13:Z16),ROUND(SUMIFS(Z$13:Z16,$F$13:$F16,"More than 1 percentage of shareholding",$E$13:$E16,$E54),0),""),"")&lt;=IFERROR(IF(COUNT(Z$13:Z16),ROUND(SUMIFS(Z$13:Z16,$F$13:$F16,"Category",$E$13:$E16,$E54),0),""),"")</f>
        <v>1</v>
      </c>
      <c r="AA54" t="b">
        <f>+IFERROR(IF(COUNT(AA$13:AA16),ROUND(SUMIFS(AA$13:AA16,$F$13:$F16,"More than 1 percentage of shareholding",$E$13:$E16,$E54),0),""),"")&lt;=IFERROR(IF(COUNT(AA$13:AA16),ROUND(SUMIFS(AA$13:AA16,$F$13:$F16,"Category",$E$13:$E16,$E54),0),""),"")</f>
        <v>1</v>
      </c>
    </row>
    <row r="55" spans="5:27" hidden="1">
      <c r="E55" s="369"/>
    </row>
    <row r="56" spans="5:27"/>
    <row r="57" spans="5:27"/>
    <row r="58" spans="5:27"/>
    <row r="59" spans="5:27"/>
    <row r="60" spans="5:27"/>
  </sheetData>
  <sheetProtection password="F884" sheet="1" objects="1" scenarios="1"/>
  <dataConsolidate/>
  <mergeCells count="25">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 ref="O9:R9"/>
    <mergeCell ref="S9:S11"/>
    <mergeCell ref="Y9:Z10"/>
    <mergeCell ref="K9:K11"/>
    <mergeCell ref="L9:L11"/>
    <mergeCell ref="M9:M11"/>
    <mergeCell ref="N9:N11"/>
    <mergeCell ref="U9:U11"/>
    <mergeCell ref="W9:W11"/>
  </mergeCells>
  <dataValidations count="9">
    <dataValidation type="whole" operator="lessThanOrEqual" allowBlank="1" showInputMessage="1" showErrorMessage="1" sqref="AA13 AA15">
      <formula1>M13</formula1>
    </dataValidation>
    <dataValidation type="whole" operator="greaterThanOrEqual" allowBlank="1" showInputMessage="1" showErrorMessage="1" sqref="O13:P13 S13:U13 I13:L13 S15:U15 O15:P15 I15:L15">
      <formula1>0</formula1>
    </dataValidation>
    <dataValidation type="textLength" operator="equal" allowBlank="1" showInputMessage="1" showErrorMessage="1" prompt="[A-Z][A-Z][A-Z][A-Z][A-Z][0-9][0-9][0-9][0-9][A-Z]_x000a__x000a_In absence of PAN write : ZZZZZ9999Z" sqref="H13 H15">
      <formula1>10</formula1>
    </dataValidation>
    <dataValidation type="list" allowBlank="1" showInputMessage="1" showErrorMessage="1" sqref="F13 F15">
      <formula1>$AX$9:$AX$10</formula1>
    </dataValidation>
    <dataValidation type="list" allowBlank="1" showInputMessage="1" showErrorMessage="1" sqref="E13 E15">
      <formula1>$AG$1:$BD$1</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formula1>M13</formula1>
    </dataValidation>
    <dataValidation type="whole" operator="lessThanOrEqual" allowBlank="1" showInputMessage="1" showErrorMessage="1" sqref="Y13 Y15">
      <formula1>M13</formula1>
    </dataValidation>
  </dataValidations>
  <hyperlinks>
    <hyperlink ref="H17" location="'Shareholding Pattern'!F69" display="Total"/>
    <hyperlink ref="G17"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5" r:id="rId4" name="Button 5">
              <controlPr defaultSize="0" print="0" autoFill="0" autoPict="0" macro="[0]!opentextblock">
                <anchor moveWithCells="1" sizeWithCells="1">
                  <from>
                    <xdr:col>27</xdr:col>
                    <xdr:colOff>60960</xdr:colOff>
                    <xdr:row>14</xdr:row>
                    <xdr:rowOff>60960</xdr:rowOff>
                  </from>
                  <to>
                    <xdr:col>27</xdr:col>
                    <xdr:colOff>1356360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abSelected="1" topLeftCell="C7" workbookViewId="0">
      <selection activeCell="F11" sqref="F11"/>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765</v>
      </c>
      <c r="F2" t="s">
        <v>766</v>
      </c>
      <c r="G2" t="s">
        <v>768</v>
      </c>
    </row>
    <row r="3" spans="4:14" hidden="1"/>
    <row r="4" spans="4:14" hidden="1"/>
    <row r="5" spans="4:14" hidden="1"/>
    <row r="6" spans="4:14" hidden="1"/>
    <row r="7" spans="4:14" ht="30" customHeight="1"/>
    <row r="8" spans="4:14" ht="30" customHeight="1">
      <c r="D8" s="597" t="s">
        <v>758</v>
      </c>
      <c r="E8" s="598"/>
      <c r="F8" s="599"/>
      <c r="G8" s="249"/>
    </row>
    <row r="9" spans="4:14" ht="24.9" customHeight="1">
      <c r="D9" s="244" t="s">
        <v>104</v>
      </c>
      <c r="E9" s="244" t="s">
        <v>774</v>
      </c>
      <c r="F9" s="244" t="s">
        <v>766</v>
      </c>
      <c r="G9" s="250"/>
    </row>
    <row r="10" spans="4:14" ht="20.100000000000001" customHeight="1">
      <c r="D10" s="196" t="s">
        <v>759</v>
      </c>
      <c r="E10" s="246">
        <v>100</v>
      </c>
      <c r="F10" s="247">
        <v>0.04</v>
      </c>
      <c r="G10" s="251"/>
      <c r="K10">
        <v>0</v>
      </c>
      <c r="L10">
        <v>0</v>
      </c>
      <c r="M10">
        <v>0</v>
      </c>
      <c r="N10">
        <v>0</v>
      </c>
    </row>
    <row r="11" spans="4:14" ht="20.100000000000001" customHeight="1">
      <c r="D11" s="197" t="s">
        <v>760</v>
      </c>
      <c r="E11" s="246">
        <v>0</v>
      </c>
      <c r="F11" s="246">
        <v>0</v>
      </c>
      <c r="G11" s="251"/>
      <c r="K11">
        <v>0</v>
      </c>
      <c r="L11">
        <v>0</v>
      </c>
      <c r="M11">
        <v>0</v>
      </c>
      <c r="N11">
        <v>0</v>
      </c>
    </row>
    <row r="12" spans="4:14" ht="20.100000000000001" customHeight="1">
      <c r="D12" s="197" t="s">
        <v>761</v>
      </c>
      <c r="E12" s="246">
        <v>0</v>
      </c>
      <c r="F12" s="246">
        <v>0</v>
      </c>
      <c r="G12" s="251"/>
      <c r="K12">
        <v>0</v>
      </c>
      <c r="L12">
        <v>0</v>
      </c>
      <c r="M12">
        <v>0</v>
      </c>
      <c r="N12">
        <v>0</v>
      </c>
    </row>
    <row r="13" spans="4:14">
      <c r="D13" s="197" t="s">
        <v>762</v>
      </c>
      <c r="E13" s="246">
        <v>0</v>
      </c>
      <c r="F13" s="246">
        <v>0</v>
      </c>
      <c r="G13" s="251"/>
      <c r="K13">
        <v>0</v>
      </c>
      <c r="L13">
        <v>0</v>
      </c>
      <c r="M13">
        <v>0</v>
      </c>
      <c r="N13">
        <v>0</v>
      </c>
    </row>
    <row r="14" spans="4:14" ht="21.75" customHeight="1">
      <c r="D14" s="198" t="s">
        <v>763</v>
      </c>
      <c r="E14" s="248">
        <v>0</v>
      </c>
      <c r="F14" s="248">
        <v>0</v>
      </c>
      <c r="G14" s="251"/>
      <c r="K14">
        <v>0</v>
      </c>
      <c r="L14">
        <v>0</v>
      </c>
      <c r="M14">
        <v>0</v>
      </c>
      <c r="N14">
        <v>0</v>
      </c>
    </row>
    <row r="15" spans="4:14" ht="91.5" customHeight="1">
      <c r="D15" s="601" t="s">
        <v>773</v>
      </c>
      <c r="E15" s="602"/>
      <c r="F15" s="603"/>
    </row>
    <row r="16" spans="4:14" ht="15" customHeight="1">
      <c r="D16" s="600"/>
      <c r="E16" s="600"/>
      <c r="F16" s="63"/>
    </row>
  </sheetData>
  <sheetProtection password="F884"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817</v>
      </c>
      <c r="T2" t="s">
        <v>911</v>
      </c>
      <c r="U2" t="s">
        <v>819</v>
      </c>
      <c r="V2" t="s">
        <v>815</v>
      </c>
      <c r="W2" t="s">
        <v>816</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04" t="s">
        <v>111</v>
      </c>
      <c r="D9" s="584" t="s">
        <v>31</v>
      </c>
      <c r="E9" s="533" t="s">
        <v>116</v>
      </c>
      <c r="F9" s="533" t="s">
        <v>114</v>
      </c>
      <c r="G9" s="533" t="s">
        <v>1</v>
      </c>
      <c r="H9" s="533" t="s">
        <v>346</v>
      </c>
      <c r="I9" s="533" t="s">
        <v>3</v>
      </c>
      <c r="J9" s="533" t="s">
        <v>4</v>
      </c>
      <c r="K9" s="533" t="s">
        <v>5</v>
      </c>
      <c r="L9" s="533" t="s">
        <v>6</v>
      </c>
      <c r="M9" s="533" t="s">
        <v>7</v>
      </c>
      <c r="N9" s="533" t="s">
        <v>8</v>
      </c>
      <c r="O9" s="533"/>
      <c r="P9" s="533"/>
      <c r="Q9" s="533"/>
      <c r="R9" s="550" t="s">
        <v>790</v>
      </c>
      <c r="S9" s="551" t="s">
        <v>813</v>
      </c>
      <c r="T9" s="551" t="s">
        <v>902</v>
      </c>
      <c r="U9" s="550" t="s">
        <v>809</v>
      </c>
      <c r="V9" s="551" t="s">
        <v>784</v>
      </c>
      <c r="W9" s="578" t="s">
        <v>785</v>
      </c>
      <c r="X9" s="533" t="s">
        <v>786</v>
      </c>
      <c r="Y9" s="533"/>
      <c r="Z9" s="584" t="s">
        <v>11</v>
      </c>
      <c r="AA9" s="584" t="s">
        <v>404</v>
      </c>
    </row>
    <row r="10" spans="3:32" ht="31.5" customHeight="1">
      <c r="C10" s="605"/>
      <c r="D10" s="585"/>
      <c r="E10" s="533"/>
      <c r="F10" s="533"/>
      <c r="G10" s="533"/>
      <c r="H10" s="533"/>
      <c r="I10" s="533"/>
      <c r="J10" s="533"/>
      <c r="K10" s="533"/>
      <c r="L10" s="533"/>
      <c r="M10" s="533"/>
      <c r="N10" s="533" t="s">
        <v>12</v>
      </c>
      <c r="O10" s="533"/>
      <c r="P10" s="533"/>
      <c r="Q10" s="533" t="s">
        <v>13</v>
      </c>
      <c r="R10" s="550"/>
      <c r="S10" s="552"/>
      <c r="T10" s="552"/>
      <c r="U10" s="550"/>
      <c r="V10" s="552"/>
      <c r="W10" s="578"/>
      <c r="X10" s="533"/>
      <c r="Y10" s="533"/>
      <c r="Z10" s="585"/>
      <c r="AA10" s="585"/>
    </row>
    <row r="11" spans="3:32" ht="78.75" customHeight="1">
      <c r="C11" s="606"/>
      <c r="D11" s="532"/>
      <c r="E11" s="533"/>
      <c r="F11" s="533"/>
      <c r="G11" s="533"/>
      <c r="H11" s="533"/>
      <c r="I11" s="533"/>
      <c r="J11" s="533"/>
      <c r="K11" s="533"/>
      <c r="L11" s="533"/>
      <c r="M11" s="533"/>
      <c r="N11" s="24" t="s">
        <v>14</v>
      </c>
      <c r="O11" s="24" t="s">
        <v>791</v>
      </c>
      <c r="P11" s="24" t="s">
        <v>16</v>
      </c>
      <c r="Q11" s="533"/>
      <c r="R11" s="550"/>
      <c r="S11" s="553"/>
      <c r="T11" s="553"/>
      <c r="U11" s="550"/>
      <c r="V11" s="553"/>
      <c r="W11" s="578"/>
      <c r="X11" s="50" t="s">
        <v>17</v>
      </c>
      <c r="Y11" s="50" t="s">
        <v>18</v>
      </c>
      <c r="Z11" s="532"/>
      <c r="AA11" s="532"/>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913</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8"/>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8"/>
      <c r="X16" s="47" t="str">
        <f>+IFERROR(IF(COUNT(X13:X15),ROUND(SUM(X13:X15),0),""),"")</f>
        <v/>
      </c>
      <c r="Y16" s="119" t="str">
        <f>+IFERROR(IF(X16="","",(+IF(X16=0,0,IF(COUNT(X16,L16),ROUND(SUM(X16)/SUM(L16)*100,2),"")))),"")</f>
        <v/>
      </c>
      <c r="Z16" s="47" t="str">
        <f>+IFERROR(IF(COUNT(Z13:Z15),ROUND(SUM(Z13:Z15),0),""),"")</f>
        <v/>
      </c>
    </row>
  </sheetData>
  <sheetProtection password="F884" sheet="1" objects="1" scenarios="1"/>
  <mergeCells count="23">
    <mergeCell ref="W9:W11"/>
    <mergeCell ref="V9:V11"/>
    <mergeCell ref="C9:C11"/>
    <mergeCell ref="D9:D11"/>
    <mergeCell ref="E9:E11"/>
    <mergeCell ref="F9:F11"/>
    <mergeCell ref="G9:G11"/>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row>
    <row r="3" spans="4:32" hidden="1"/>
    <row r="4" spans="4:32" hidden="1"/>
    <row r="5" spans="4:32" hidden="1"/>
    <row r="6" spans="4:32" hidden="1"/>
    <row r="9" spans="4:32" ht="39.9" customHeight="1">
      <c r="D9" s="584" t="s">
        <v>111</v>
      </c>
      <c r="E9" s="533" t="s">
        <v>114</v>
      </c>
      <c r="F9" s="533" t="s">
        <v>1</v>
      </c>
      <c r="G9" s="533" t="s">
        <v>346</v>
      </c>
      <c r="H9" s="533" t="s">
        <v>3</v>
      </c>
      <c r="I9" s="533" t="s">
        <v>4</v>
      </c>
      <c r="J9" s="533" t="s">
        <v>5</v>
      </c>
      <c r="K9" s="533" t="s">
        <v>6</v>
      </c>
      <c r="L9" s="533" t="s">
        <v>7</v>
      </c>
      <c r="M9" s="533" t="s">
        <v>8</v>
      </c>
      <c r="N9" s="533"/>
      <c r="O9" s="533"/>
      <c r="P9" s="533"/>
      <c r="Q9" s="550" t="s">
        <v>790</v>
      </c>
      <c r="R9" s="551" t="s">
        <v>813</v>
      </c>
      <c r="S9" s="551" t="s">
        <v>902</v>
      </c>
      <c r="T9" s="550" t="s">
        <v>809</v>
      </c>
      <c r="U9" s="551" t="s">
        <v>784</v>
      </c>
      <c r="V9" s="578" t="s">
        <v>785</v>
      </c>
      <c r="W9" s="533" t="s">
        <v>786</v>
      </c>
      <c r="X9" s="533"/>
      <c r="Y9" s="533" t="s">
        <v>11</v>
      </c>
      <c r="Z9" s="533" t="s">
        <v>404</v>
      </c>
    </row>
    <row r="10" spans="4:32" ht="39.9" customHeight="1">
      <c r="D10" s="585"/>
      <c r="E10" s="533"/>
      <c r="F10" s="533"/>
      <c r="G10" s="533"/>
      <c r="H10" s="533"/>
      <c r="I10" s="533"/>
      <c r="J10" s="533"/>
      <c r="K10" s="533"/>
      <c r="L10" s="533"/>
      <c r="M10" s="533" t="s">
        <v>12</v>
      </c>
      <c r="N10" s="533"/>
      <c r="O10" s="533"/>
      <c r="P10" s="533" t="s">
        <v>13</v>
      </c>
      <c r="Q10" s="550"/>
      <c r="R10" s="552"/>
      <c r="S10" s="552"/>
      <c r="T10" s="550"/>
      <c r="U10" s="552"/>
      <c r="V10" s="578"/>
      <c r="W10" s="533"/>
      <c r="X10" s="533"/>
      <c r="Y10" s="533"/>
      <c r="Z10" s="533"/>
    </row>
    <row r="11" spans="4:32" ht="54.9" customHeight="1">
      <c r="D11" s="532"/>
      <c r="E11" s="533"/>
      <c r="F11" s="533"/>
      <c r="G11" s="533"/>
      <c r="H11" s="533"/>
      <c r="I11" s="533"/>
      <c r="J11" s="533"/>
      <c r="K11" s="533"/>
      <c r="L11" s="533"/>
      <c r="M11" s="24" t="s">
        <v>14</v>
      </c>
      <c r="N11" s="24" t="s">
        <v>791</v>
      </c>
      <c r="O11" s="24" t="s">
        <v>16</v>
      </c>
      <c r="P11" s="533"/>
      <c r="Q11" s="550"/>
      <c r="R11" s="553"/>
      <c r="S11" s="553"/>
      <c r="T11" s="550"/>
      <c r="U11" s="553"/>
      <c r="V11" s="578"/>
      <c r="W11" s="50" t="s">
        <v>17</v>
      </c>
      <c r="X11" s="50" t="s">
        <v>18</v>
      </c>
      <c r="Y11" s="533"/>
      <c r="Z11" s="533"/>
    </row>
    <row r="12" spans="4:32" ht="17.25" customHeight="1">
      <c r="D12" s="66" t="s">
        <v>312</v>
      </c>
      <c r="E12" s="359" t="s">
        <v>775</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913</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password="F884" sheet="1" objects="1" scenarios="1"/>
  <mergeCells count="2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 ref="F9:F11"/>
    <mergeCell ref="G9:G11"/>
    <mergeCell ref="S9:S11"/>
    <mergeCell ref="U9:U11"/>
    <mergeCell ref="H9:H11"/>
  </mergeCells>
  <dataValidations disablePrompts="1"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38" t="s">
        <v>351</v>
      </c>
      <c r="F9" s="539"/>
      <c r="G9" s="539"/>
      <c r="H9" s="539"/>
      <c r="I9" s="540"/>
      <c r="J9" s="16"/>
    </row>
    <row r="10" spans="5:10">
      <c r="E10" s="584" t="s">
        <v>111</v>
      </c>
      <c r="F10" s="584" t="s">
        <v>118</v>
      </c>
      <c r="G10" s="584" t="s">
        <v>119</v>
      </c>
      <c r="H10" s="584" t="s">
        <v>304</v>
      </c>
      <c r="I10" s="584" t="s">
        <v>305</v>
      </c>
      <c r="J10" s="16"/>
    </row>
    <row r="11" spans="5:10">
      <c r="E11" s="607"/>
      <c r="F11" s="585"/>
      <c r="G11" s="585"/>
      <c r="H11" s="585"/>
      <c r="I11" s="585"/>
      <c r="J11" s="16"/>
    </row>
    <row r="12" spans="5:10">
      <c r="E12" s="608"/>
      <c r="F12" s="532"/>
      <c r="G12" s="532"/>
      <c r="H12" s="532"/>
      <c r="I12" s="532"/>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L/a4LNw9Pr7HsZRo5bpMpNLMUz5WOAbGU6mWPKtx4ee/5idX7VrRgOFhi6DbanPTC+r7kzhDwBz/2lTDpcHIxw==" saltValue="UFh8q7NNnuO5xiubBVjO1A=="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B87"/>
  <sheetViews>
    <sheetView workbookViewId="0">
      <selection activeCell="B2" sqref="B2"/>
    </sheetView>
  </sheetViews>
  <sheetFormatPr defaultRowHeight="14.4"/>
  <sheetData>
    <row r="1" spans="2:2">
      <c r="B1" s="211"/>
    </row>
    <row r="2" spans="2:2">
      <c r="B2" s="211"/>
    </row>
    <row r="3" spans="2:2">
      <c r="B3" s="211"/>
    </row>
    <row r="4" spans="2:2">
      <c r="B4" s="211"/>
    </row>
    <row r="5" spans="2:2">
      <c r="B5" s="211"/>
    </row>
    <row r="6" spans="2:2">
      <c r="B6" s="211"/>
    </row>
    <row r="7" spans="2:2">
      <c r="B7" s="211"/>
    </row>
    <row r="8" spans="2:2">
      <c r="B8" s="211"/>
    </row>
    <row r="9" spans="2:2">
      <c r="B9" s="211"/>
    </row>
    <row r="10" spans="2:2">
      <c r="B10" s="211"/>
    </row>
    <row r="11" spans="2:2">
      <c r="B11" s="211"/>
    </row>
    <row r="12" spans="2:2">
      <c r="B12" s="211"/>
    </row>
    <row r="13" spans="2:2">
      <c r="B13" s="211"/>
    </row>
    <row r="14" spans="2:2">
      <c r="B14" s="211"/>
    </row>
    <row r="15" spans="2:2">
      <c r="B15" s="211"/>
    </row>
    <row r="16" spans="2: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password="F884"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611" t="s">
        <v>348</v>
      </c>
      <c r="E9" s="612"/>
      <c r="F9" s="612"/>
      <c r="G9" s="612"/>
      <c r="H9" s="613"/>
    </row>
    <row r="10" spans="4:9">
      <c r="D10" s="584" t="s">
        <v>111</v>
      </c>
      <c r="E10" s="584" t="s">
        <v>493</v>
      </c>
      <c r="F10" s="584" t="s">
        <v>120</v>
      </c>
      <c r="G10" s="584" t="s">
        <v>121</v>
      </c>
      <c r="H10" s="584" t="s">
        <v>122</v>
      </c>
    </row>
    <row r="11" spans="4:9">
      <c r="D11" s="609"/>
      <c r="E11" s="609"/>
      <c r="F11" s="585"/>
      <c r="G11" s="585"/>
      <c r="H11" s="585"/>
    </row>
    <row r="12" spans="4:9">
      <c r="D12" s="610"/>
      <c r="E12" s="610"/>
      <c r="F12" s="532"/>
      <c r="G12" s="532"/>
      <c r="H12" s="532"/>
    </row>
    <row r="13" spans="4:9" hidden="1">
      <c r="D13" s="199"/>
      <c r="E13" s="155"/>
      <c r="F13" s="155"/>
      <c r="G13" s="74"/>
      <c r="H13" s="75"/>
    </row>
    <row r="14" spans="4:9" ht="24.75" customHeight="1">
      <c r="D14" s="1"/>
      <c r="E14" s="2"/>
      <c r="F14" s="31"/>
      <c r="G14" s="31"/>
      <c r="H14" s="156" t="s">
        <v>366</v>
      </c>
    </row>
  </sheetData>
  <sheetProtection algorithmName="SHA-512" hashValue="Yzj33mYR7Dy8aFOK5I56SCwTjwYtpkenpUS6nuauaJv2CkbszCyqJj767FI4+8sSHo300DjZBQXMHCf3SDx8dw==" saltValue="wyu6RP0swaztWR49YzXoZ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38" t="s">
        <v>349</v>
      </c>
      <c r="F9" s="539"/>
      <c r="G9" s="539"/>
      <c r="H9" s="539"/>
      <c r="I9" s="76"/>
    </row>
    <row r="10" spans="5:9">
      <c r="E10" s="584" t="s">
        <v>111</v>
      </c>
      <c r="F10" s="584" t="s">
        <v>118</v>
      </c>
      <c r="G10" s="584" t="s">
        <v>119</v>
      </c>
      <c r="H10" s="584" t="s">
        <v>123</v>
      </c>
      <c r="I10" s="614" t="s">
        <v>306</v>
      </c>
    </row>
    <row r="11" spans="5:9">
      <c r="E11" s="609"/>
      <c r="F11" s="585"/>
      <c r="G11" s="585"/>
      <c r="H11" s="585"/>
      <c r="I11" s="615"/>
    </row>
    <row r="12" spans="5:9">
      <c r="E12" s="610"/>
      <c r="F12" s="532"/>
      <c r="G12" s="532"/>
      <c r="H12" s="532"/>
      <c r="I12" s="616"/>
    </row>
    <row r="13" spans="5:9" hidden="1">
      <c r="E13" s="48"/>
      <c r="F13" s="12"/>
      <c r="G13" s="74"/>
      <c r="H13" s="74"/>
      <c r="I13" s="77"/>
    </row>
    <row r="14" spans="5:9" ht="24.75" customHeight="1">
      <c r="E14" s="1"/>
      <c r="F14" s="31"/>
      <c r="G14" s="31"/>
      <c r="H14" s="31"/>
      <c r="I14" s="156" t="s">
        <v>367</v>
      </c>
    </row>
  </sheetData>
  <sheetProtection algorithmName="SHA-512" hashValue="ESPTUBBReZyMnaAolfKrZUcX182z9T8zSTA7LW6FzdKwPVzi4TVDwY+3U57uC9dU7bp0KPb2ByKJV8AA6gig8Q==" saltValue="Lzc2wTSDlHicnD3f4jhcn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Yogesh Kumar</cp:lastModifiedBy>
  <cp:lastPrinted>2016-09-08T06:44:45Z</cp:lastPrinted>
  <dcterms:created xsi:type="dcterms:W3CDTF">2015-12-16T12:56:50Z</dcterms:created>
  <dcterms:modified xsi:type="dcterms:W3CDTF">2025-10-15T06:54:01Z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